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553BB80C-B247-442C-A7F5-4DB3BBA27070}" xr6:coauthVersionLast="46" xr6:coauthVersionMax="47" xr10:uidLastSave="{00000000-0000-0000-0000-000000000000}"/>
  <bookViews>
    <workbookView xWindow="-120" yWindow="-120" windowWidth="29040" windowHeight="15720" tabRatio="587" firstSheet="4" activeTab="14" xr2:uid="{00000000-000D-0000-FFFF-FFFF00000000}"/>
  </bookViews>
  <sheets>
    <sheet name="Toplam Ders saatleri_Osman" sheetId="5" state="hidden" r:id="rId1"/>
    <sheet name="Toplam Ders saatleri_SKT" sheetId="45" state="hidden" r:id="rId2"/>
    <sheet name="1.Kurul" sheetId="35" state="hidden" r:id="rId3"/>
    <sheet name="Sayfa1" sheetId="51" state="hidden" r:id="rId4"/>
    <sheet name="1.Kurul_SKT" sheetId="39" r:id="rId5"/>
    <sheet name="2.Kurul" sheetId="36" state="hidden" r:id="rId6"/>
    <sheet name="2.Kurul_SKT" sheetId="41" r:id="rId7"/>
    <sheet name="3. Kurul" sheetId="37" state="hidden" r:id="rId8"/>
    <sheet name="3. Kurul_SKT(1)" sheetId="42" state="hidden" r:id="rId9"/>
    <sheet name="4. Kurul" sheetId="43" state="hidden" r:id="rId10"/>
    <sheet name="3. Kurul_SKT" sheetId="50" r:id="rId11"/>
    <sheet name="3. Kurul_SKT_221025" sheetId="46" state="hidden" r:id="rId12"/>
    <sheet name="Ders saatleri_SKT" sheetId="48" state="hidden" r:id="rId13"/>
    <sheet name="3. Kurul Soru Dağılımı" sheetId="52" state="hidden" r:id="rId14"/>
    <sheet name="4. Kurul_SKT" sheetId="38" r:id="rId15"/>
    <sheet name="4. Kurul_SKT (2)" sheetId="44" state="hidden" r:id="rId16"/>
    <sheet name="Mikrobiyoloji 3" sheetId="25" state="hidden" r:id="rId17"/>
    <sheet name="Biyoistatistik 1,2,3,4" sheetId="18" state="hidden" r:id="rId18"/>
    <sheet name="Anatomi 2,3,4" sheetId="27" state="hidden" r:id="rId19"/>
    <sheet name="Tıbbi Genetik 4" sheetId="19" state="hidden" r:id="rId20"/>
    <sheet name="Histoloji 3,4 " sheetId="34" state="hidden" r:id="rId21"/>
    <sheet name="Biyofizik 1,2,3,4" sheetId="28" state="hidden" r:id="rId22"/>
    <sheet name="Tıp Tarihi Etik 1,4" sheetId="31" state="hidden" r:id="rId23"/>
    <sheet name="Fizyoloji 2,3,4" sheetId="20" state="hidden" r:id="rId24"/>
    <sheet name="Klinik beceriler1,2,3,4" sheetId="21" state="hidden" r:id="rId25"/>
    <sheet name="Biyokimya 1,2,3,4-" sheetId="32" state="hidden" r:id="rId26"/>
    <sheet name="Halk Sağlığı 1,2" sheetId="24" state="hidden" r:id="rId27"/>
    <sheet name="Tıbbi cihaz 2" sheetId="30" state="hidden" r:id="rId28"/>
    <sheet name="Biyoloji 1,2" sheetId="23" state="hidden" r:id="rId29"/>
    <sheet name="Davranış Bilimleri 1,2" sheetId="29" state="hidden" r:id="rId30"/>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6" hidden="1">'2.Kurul_SKT'!$A$35:$F$397</definedName>
    <definedName name="_xlnm._FilterDatabase" localSheetId="7" hidden="1">'3. Kurul'!$A$34:$F$448</definedName>
    <definedName name="_xlnm._FilterDatabase" localSheetId="10" hidden="1">'3. Kurul_SKT'!$A$36:$F$513</definedName>
    <definedName name="_xlnm._FilterDatabase" localSheetId="8" hidden="1">'3. Kurul_SKT(1)'!$A$37:$F$37</definedName>
    <definedName name="_xlnm._FilterDatabase" localSheetId="11" hidden="1">'3. Kurul_SKT_221025'!$A$37:$F$503</definedName>
    <definedName name="_xlnm._FilterDatabase" localSheetId="9" hidden="1">'4. Kurul'!$C$1:$C$498</definedName>
    <definedName name="_xlnm._FilterDatabase" localSheetId="14" hidden="1">'4. Kurul_SKT'!$A$35:$F$710</definedName>
    <definedName name="_xlnm._FilterDatabase" localSheetId="15" hidden="1">'4. Kurul_SKT (2)'!$B$1:$B$762</definedName>
    <definedName name="_xlnm._FilterDatabase" localSheetId="12"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6">'2.Kurul_SKT'!$A$1:$F$293</definedName>
  </definedNames>
  <calcPr calcId="191029"/>
</workbook>
</file>

<file path=xl/calcChain.xml><?xml version="1.0" encoding="utf-8"?>
<calcChain xmlns="http://schemas.openxmlformats.org/spreadsheetml/2006/main">
  <c r="B29" i="38" l="1"/>
  <c r="B16" i="38"/>
  <c r="F7" i="48"/>
  <c r="B21" i="50"/>
  <c r="B15" i="38"/>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E8" i="45"/>
  <c r="B15" i="41"/>
  <c r="D44" i="48" s="1"/>
  <c r="D30" i="45"/>
  <c r="D28" i="45"/>
  <c r="D27" i="45"/>
  <c r="D26" i="45"/>
  <c r="D25" i="45"/>
  <c r="D24" i="45"/>
  <c r="D21" i="45"/>
  <c r="D16" i="45"/>
  <c r="D13" i="45"/>
  <c r="D12" i="45"/>
  <c r="D11" i="45"/>
  <c r="B28" i="38"/>
  <c r="E21" i="45" s="1"/>
  <c r="E22" i="45"/>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I7" i="48"/>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3" i="50" s="1"/>
  <c r="C23" i="48"/>
  <c r="C22" i="48"/>
  <c r="C24" i="48"/>
  <c r="I48" i="48"/>
  <c r="F64" i="48"/>
  <c r="F63" i="48"/>
  <c r="F65" i="48" s="1"/>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D18" i="50" l="1"/>
  <c r="D16" i="50"/>
  <c r="B14" i="48"/>
  <c r="C15" i="48" s="1"/>
  <c r="H65" i="48"/>
  <c r="C30" i="50"/>
  <c r="D20" i="50"/>
  <c r="D25"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<sst xmlns="http://schemas.openxmlformats.org/spreadsheetml/2006/main" count="23859" uniqueCount="3454">
  <si>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</si>
  <si>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</si>
  <si>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</si>
  <si>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</si>
  <si>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</si>
  <si>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</si>
  <si>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</si>
  <si>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</si>
  <si>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</si>
  <si>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</si>
  <si>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</si>
  <si>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</si>
  <si>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</si>
  <si>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</si>
  <si>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</si>
  <si>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</si>
  <si>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</si>
  <si>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</si>
  <si>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</si>
  <si>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</si>
  <si>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</si>
  <si>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</si>
  <si>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</si>
  <si>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</si>
  <si>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</si>
  <si>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</si>
  <si>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</si>
  <si>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</si>
  <si>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</si>
  <si>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</si>
  <si>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</si>
  <si>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</si>
  <si>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</si>
  <si>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</si>
  <si>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</si>
  <si>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</si>
  <si>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</si>
  <si>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</si>
  <si>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</si>
  <si>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</si>
  <si>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</si>
  <si>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</si>
  <si>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</si>
  <si>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</si>
  <si>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</si>
  <si>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</si>
  <si>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</si>
  <si>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</si>
  <si>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</si>
  <si>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</si>
  <si>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</si>
  <si>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</si>
  <si>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</si>
  <si>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</si>
  <si>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</si>
  <si>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</si>
  <si>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</si>
  <si>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</si>
  <si>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</si>
  <si>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</si>
  <si>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</si>
  <si>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</si>
  <si>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</si>
  <si>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</si>
  <si>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</si>
  <si>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</si>
  <si>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</si>
  <si>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</si>
  <si>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</si>
  <si>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</si>
  <si>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</si>
  <si>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</si>
  <si>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</si>
  <si>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</si>
  <si>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</si>
  <si>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</si>
  <si>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</si>
  <si>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</si>
  <si>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</si>
  <si>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</si>
  <si>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</si>
  <si>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</si>
  <si>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</si>
  <si>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</si>
  <si>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</si>
  <si>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</si>
  <si>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</si>
  <si>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</si>
  <si>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</si>
  <si>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</si>
  <si>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</si>
  <si>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</si>
  <si>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</si>
  <si>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</si>
  <si>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</si>
  <si>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</si>
  <si>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</si>
  <si>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</si>
  <si>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</si>
  <si>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</si>
  <si>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</si>
  <si>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</si>
  <si>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</si>
  <si>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</si>
  <si>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</si>
  <si>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</si>
  <si>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</si>
  <si>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</si>
  <si>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</si>
  <si>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</si>
  <si>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</si>
  <si>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</si>
  <si>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</si>
  <si>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</si>
  <si>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</si>
  <si>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</si>
  <si>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</si>
  <si>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</si>
  <si>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</si>
  <si>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</si>
  <si>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</si>
  <si>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</si>
  <si>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</si>
  <si>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</si>
  <si>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</si>
  <si>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</si>
  <si>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</si>
  <si>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</si>
  <si>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</si>
  <si>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</si>
  <si>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</si>
  <si>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</si>
  <si>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</si>
  <si>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</si>
  <si>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</si>
  <si>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</si>
  <si>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</si>
  <si>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</si>
  <si>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</si>
  <si>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</si>
  <si>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</si>
  <si>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</si>
  <si>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</si>
  <si>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</si>
  <si>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</si>
  <si>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</si>
  <si>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</si>
  <si>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</si>
  <si>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</si>
  <si>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</si>
  <si>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</si>
  <si>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</si>
  <si>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</si>
  <si>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</si>
  <si>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</si>
  <si>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</si>
  <si>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</si>
  <si>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</si>
  <si>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</si>
  <si>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</si>
  <si>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</si>
  <si>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</si>
  <si>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</si>
  <si>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</si>
  <si>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</si>
  <si>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</si>
  <si>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</si>
  <si>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</si>
  <si>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</si>
  <si>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</si>
  <si>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</si>
  <si>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</si>
  <si>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</si>
  <si>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</si>
  <si>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</si>
  <si>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</si>
  <si>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</si>
  <si>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</si>
  <si>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</si>
  <si>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</si>
  <si>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</si>
  <si>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</si>
  <si>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</si>
  <si>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</si>
  <si>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</si>
  <si>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</si>
  <si>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</si>
  <si>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</si>
  <si>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</si>
  <si>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</si>
  <si>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</si>
  <si>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</si>
  <si>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</si>
  <si>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</si>
  <si>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</si>
  <si>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</si>
  <si>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</si>
  <si>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</si>
  <si>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</si>
  <si>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</si>
  <si>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</si>
  <si>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</si>
  <si>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</si>
  <si>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</si>
  <si>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</si>
  <si>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</si>
  <si>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</si>
  <si>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</si>
  <si>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</si>
  <si>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</si>
  <si>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</si>
  <si>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</si>
  <si>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</si>
  <si>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</si>
  <si>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</si>
  <si>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</si>
  <si>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</si>
  <si>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</si>
  <si>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</si>
  <si>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</si>
  <si>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</si>
  <si>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</si>
  <si>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</si>
  <si>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</si>
  <si>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</si>
  <si>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</si>
  <si>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</si>
  <si>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</si>
  <si>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</si>
  <si>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</si>
  <si>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</si>
  <si>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</si>
  <si>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</si>
  <si>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</si>
  <si>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</si>
  <si>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</si>
  <si>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</si>
  <si>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</si>
  <si>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</si>
  <si>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</si>
  <si>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</si>
  <si>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</si>
  <si>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</si>
  <si>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</si>
  <si>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</si>
  <si>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</si>
  <si>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</si>
  <si>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</si>
  <si>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</si>
  <si>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</si>
  <si>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</si>
  <si>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</si>
  <si>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</si>
  <si>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</si>
  <si>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</si>
  <si>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</si>
  <si>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</si>
  <si>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</si>
  <si>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</si>
  <si>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</si>
  <si>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</si>
  <si>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</si>
  <si>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</si>
  <si>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</si>
  <si>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</si>
  <si>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</si>
  <si>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</si>
  <si>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</si>
  <si>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</si>
  <si>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</si>
  <si>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</si>
  <si>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</si>
  <si>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</si>
  <si>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</si>
  <si>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</si>
  <si>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</si>
  <si>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</si>
  <si>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</si>
  <si>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</si>
  <si>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</si>
  <si>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</si>
  <si>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</si>
  <si>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</si>
  <si>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</si>
  <si>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</si>
  <si>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</si>
  <si>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</si>
  <si>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</si>
  <si>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</si>
  <si>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</si>
  <si>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</si>
  <si>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</si>
  <si>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</si>
  <si>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</si>
  <si>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</si>
  <si>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</si>
  <si>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</si>
  <si>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</si>
  <si>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</si>
  <si>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</si>
  <si>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</si>
  <si>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</si>
  <si>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</si>
  <si>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</si>
  <si>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</si>
  <si>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</si>
  <si>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</si>
  <si>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</si>
  <si>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</si>
  <si>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</si>
  <si>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</si>
  <si>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</si>
  <si>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</si>
  <si>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</si>
  <si>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</si>
  <si>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</si>
  <si>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</si>
  <si>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</si>
  <si>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</si>
  <si>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</si>
  <si>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</si>
  <si>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</si>
  <si>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</si>
  <si>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</si>
  <si>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</si>
  <si>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</si>
  <si>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</si>
  <si>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</si>
  <si>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</si>
  <si>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</si>
  <si>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</si>
  <si>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</si>
  <si>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</si>
  <si>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</si>
  <si>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</si>
  <si>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</si>
  <si>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</si>
  <si>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</si>
  <si>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</si>
  <si>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</si>
  <si>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</si>
  <si>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</si>
  <si>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</si>
  <si>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</si>
  <si>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</si>
  <si>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</si>
  <si>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</si>
  <si>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</si>
  <si>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</si>
  <si>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</si>
  <si>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</si>
  <si>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</si>
  <si>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</si>
  <si>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</si>
  <si>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</si>
  <si>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</si>
  <si>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</si>
  <si>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</si>
  <si>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</si>
  <si>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</si>
  <si>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</si>
  <si>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</si>
  <si>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</si>
  <si>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</si>
  <si>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</si>
  <si>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</si>
  <si>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</si>
  <si>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</si>
  <si>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</si>
  <si>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</si>
  <si>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</si>
  <si>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</si>
  <si>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</si>
  <si>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</si>
  <si>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</si>
  <si>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</si>
  <si>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</si>
  <si>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</si>
  <si>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</si>
  <si>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</si>
  <si>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</si>
  <si>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</si>
  <si>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</si>
  <si>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</si>
  <si>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</si>
  <si>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</si>
  <si>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</si>
  <si>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</si>
  <si>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</si>
  <si>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</si>
  <si>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</si>
  <si>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</si>
  <si>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</si>
  <si>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</si>
  <si>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</si>
  <si>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</si>
  <si>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</si>
  <si>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</si>
  <si>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</si>
  <si>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</si>
  <si>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</si>
  <si>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</si>
  <si>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</si>
  <si>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</si>
  <si>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</si>
  <si>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</si>
  <si>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</si>
  <si>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</si>
  <si>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</si>
  <si>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</si>
  <si>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</si>
  <si>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</si>
  <si>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</si>
  <si>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</si>
  <si>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</si>
  <si>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</si>
  <si>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</si>
  <si>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</si>
  <si>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</si>
  <si>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</si>
  <si>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</si>
  <si>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</si>
  <si>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</si>
  <si>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</si>
  <si>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</si>
  <si>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</si>
  <si>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</si>
  <si>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</si>
  <si>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</si>
  <si>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</si>
  <si>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</si>
  <si>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</si>
  <si>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</si>
  <si>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</si>
  <si>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</si>
  <si>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</si>
  <si>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</si>
  <si>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</si>
  <si>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</si>
  <si>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</si>
  <si>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</si>
  <si>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</si>
  <si>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</si>
  <si>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</si>
  <si>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</si>
  <si>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</si>
  <si>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</si>
  <si>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</si>
  <si>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</si>
  <si>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</si>
  <si>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</si>
  <si>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</si>
  <si>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</si>
  <si>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</si>
  <si>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</si>
  <si>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</si>
  <si>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</si>
  <si>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</si>
  <si>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</si>
  <si>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</si>
  <si>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</si>
  <si>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</si>
  <si>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</si>
  <si>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</si>
  <si>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</si>
  <si>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</si>
  <si>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</si>
  <si>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</si>
  <si>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</si>
  <si>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</si>
  <si>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</si>
  <si>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</si>
  <si>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</si>
  <si>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</si>
  <si>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</si>
  <si>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</si>
  <si>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</si>
  <si>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</si>
  <si>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</si>
  <si>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</si>
  <si>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</si>
  <si>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</si>
  <si>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</si>
  <si>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</si>
  <si>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</si>
  <si>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</si>
  <si>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</si>
  <si>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</si>
  <si>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</si>
  <si>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</si>
  <si>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</si>
  <si>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</si>
  <si>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</si>
  <si>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</si>
  <si>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</si>
  <si>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</si>
  <si>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</si>
  <si>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</si>
  <si>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</si>
  <si>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</si>
  <si>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</si>
  <si>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</si>
  <si>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</si>
  <si>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</si>
  <si>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</si>
  <si>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</si>
  <si>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</si>
  <si>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</si>
  <si>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</si>
  <si>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</si>
  <si>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</si>
  <si>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</si>
  <si>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</si>
  <si>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</si>
  <si>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</si>
  <si>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</si>
  <si>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</si>
  <si>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</si>
  <si>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</si>
  <si>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</si>
  <si>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</si>
  <si>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</si>
  <si>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</si>
  <si>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</si>
  <si>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</si>
  <si>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</si>
  <si>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</si>
  <si>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</si>
  <si>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</si>
  <si>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</si>
  <si>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</si>
  <si>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</si>
  <si>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</si>
  <si>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</si>
  <si>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</si>
  <si>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</si>
  <si>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</si>
  <si>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</si>
  <si>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</si>
  <si>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</si>
  <si>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</si>
  <si>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</si>
  <si>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</si>
  <si>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</si>
  <si>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</si>
  <si>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</si>
  <si>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</si>
  <si>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</si>
  <si>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</si>
  <si>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</si>
  <si>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</si>
  <si>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</si>
  <si>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</si>
  <si>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</si>
  <si>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</si>
  <si>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</si>
  <si>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</si>
  <si>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</si>
  <si>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</si>
  <si>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</si>
  <si>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</si>
  <si>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</si>
  <si>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</si>
  <si>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</si>
  <si>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</si>
  <si>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</si>
  <si>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</si>
  <si>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</si>
  <si>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</si>
  <si>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</si>
  <si>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</si>
  <si>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</si>
  <si>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</si>
  <si>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</si>
  <si>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</si>
  <si>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</si>
  <si>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</si>
  <si>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</si>
  <si>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</si>
  <si>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</si>
  <si>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</si>
  <si>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</si>
  <si>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</si>
  <si>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</si>
  <si>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</si>
  <si>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</si>
  <si>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</si>
  <si>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</si>
  <si>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</si>
  <si>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</si>
  <si>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</si>
  <si>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</si>
  <si>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</si>
  <si>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</si>
  <si>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</si>
  <si>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</si>
  <si>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</si>
  <si>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</si>
  <si>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</si>
  <si>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</si>
  <si>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</si>
  <si>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</si>
  <si>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</si>
  <si>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</si>
  <si>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</si>
  <si>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</si>
  <si>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</si>
  <si>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</si>
  <si>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</si>
  <si>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</si>
  <si>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</si>
  <si>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</si>
  <si>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</si>
  <si>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</si>
  <si>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</si>
  <si>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</si>
  <si>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</si>
  <si>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</si>
  <si>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</si>
  <si>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</si>
  <si>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</si>
  <si>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</si>
  <si>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</si>
  <si>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</si>
  <si>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</si>
  <si>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</si>
  <si>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</si>
  <si>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</si>
  <si>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</si>
  <si>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</si>
  <si>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</si>
  <si>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</si>
  <si>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</si>
  <si>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</si>
  <si>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</si>
  <si>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</si>
  <si>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</si>
  <si>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</si>
  <si>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</si>
  <si>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</si>
  <si>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</si>
  <si>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</si>
  <si>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</si>
  <si>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</si>
  <si>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</si>
  <si>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</si>
  <si>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</si>
  <si>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</si>
  <si>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</si>
  <si>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</si>
  <si>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</si>
  <si>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</si>
  <si>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</si>
  <si>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</si>
  <si>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</si>
  <si>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</si>
  <si>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</si>
  <si>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</si>
  <si>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</si>
  <si>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</si>
  <si>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</si>
  <si>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</si>
  <si>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</si>
  <si>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</si>
  <si>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</si>
  <si>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</si>
  <si>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</si>
  <si>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</si>
  <si>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</si>
  <si>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</si>
  <si>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</si>
  <si>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</si>
  <si>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</si>
  <si>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</si>
  <si>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</si>
  <si>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</si>
  <si>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</si>
  <si>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</si>
  <si>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</si>
  <si>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</si>
  <si>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</si>
  <si>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</si>
  <si>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</si>
  <si>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</si>
  <si>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</si>
  <si>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</si>
  <si>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</si>
  <si>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</si>
  <si>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</si>
  <si>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</si>
  <si>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</si>
  <si>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</si>
  <si>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</si>
  <si>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</si>
  <si>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</si>
  <si>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</si>
  <si>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</si>
  <si>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</si>
  <si>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</si>
  <si>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</si>
  <si>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</si>
  <si>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</si>
  <si>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</si>
  <si>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</si>
  <si>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</si>
  <si>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</si>
  <si>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</si>
  <si>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</si>
  <si>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</si>
  <si>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</si>
  <si>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</si>
  <si>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</si>
  <si>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</si>
  <si>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</si>
  <si>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</si>
  <si>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</si>
  <si>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</si>
  <si>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</si>
  <si>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</si>
  <si>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</si>
  <si>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</si>
  <si>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</si>
  <si>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</si>
  <si>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</si>
  <si>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</si>
  <si>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</si>
  <si>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</si>
  <si>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</si>
  <si>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</si>
  <si>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</si>
  <si>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</si>
  <si>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</si>
  <si>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</si>
  <si>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</si>
  <si>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</si>
  <si>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</si>
  <si>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</si>
  <si>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</si>
  <si>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</si>
  <si>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</si>
  <si>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</si>
  <si>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</si>
  <si>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</si>
  <si>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</si>
  <si>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</si>
  <si>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</si>
  <si>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</si>
  <si>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</si>
  <si>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</si>
  <si>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</si>
  <si>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</si>
  <si>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</si>
  <si>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</si>
  <si>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</si>
  <si>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</si>
  <si>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</si>
  <si>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</si>
  <si>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</si>
  <si>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</si>
  <si>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</si>
  <si>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</si>
  <si>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</si>
  <si>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</si>
  <si>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</si>
  <si>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</si>
  <si>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</si>
  <si>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</si>
  <si>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</si>
  <si>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</si>
  <si>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</si>
  <si>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</si>
  <si>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</si>
  <si>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</si>
  <si>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</si>
  <si>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</si>
  <si>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</si>
  <si>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</si>
  <si>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</si>
  <si>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</si>
  <si>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</si>
  <si>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</si>
  <si>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</si>
  <si>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</si>
  <si>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</si>
  <si>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</si>
  <si>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</si>
  <si>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</si>
  <si>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</si>
  <si>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</si>
  <si>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</si>
  <si>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</si>
  <si>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</si>
  <si>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</si>
  <si>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</si>
  <si>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</si>
  <si>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</si>
  <si>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</si>
  <si>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</si>
  <si>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</si>
  <si>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</si>
  <si>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</si>
  <si>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</si>
  <si>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</si>
  <si>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</si>
  <si>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</si>
  <si>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</si>
  <si>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</si>
  <si>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</si>
  <si>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</si>
  <si>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</si>
  <si>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</si>
  <si>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</si>
  <si>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</si>
  <si>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</si>
  <si>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</si>
  <si>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</si>
  <si>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</si>
  <si>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</si>
  <si>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</si>
  <si>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</si>
  <si>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</si>
  <si>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</si>
  <si>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</si>
  <si>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</si>
  <si>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</si>
  <si>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</si>
  <si>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</si>
  <si>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</si>
  <si>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</si>
  <si>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</si>
  <si>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</si>
  <si>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</si>
  <si>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</si>
  <si>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</si>
  <si>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</si>
  <si>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</si>
  <si>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</si>
  <si>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</si>
  <si>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</si>
  <si>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</si>
  <si>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</si>
  <si>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</si>
  <si>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</si>
  <si>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</si>
  <si>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</si>
  <si>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</si>
  <si>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</si>
  <si>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</si>
  <si>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</si>
  <si>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</si>
  <si>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</si>
  <si>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</si>
  <si>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</si>
  <si>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</si>
  <si>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</si>
  <si>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</si>
  <si>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</si>
  <si>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</si>
  <si>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</si>
  <si>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</si>
  <si>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</si>
  <si>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</si>
  <si>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</si>
  <si>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</si>
  <si>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</si>
  <si>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</si>
  <si>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</si>
  <si>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</si>
  <si>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</si>
  <si>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</si>
  <si>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</si>
  <si>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</si>
  <si>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</si>
  <si>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</si>
  <si>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</si>
  <si>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</si>
  <si>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</si>
  <si>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</si>
  <si>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</si>
  <si>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</si>
  <si>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</si>
  <si>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</si>
  <si>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</si>
  <si>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</si>
  <si>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</si>
  <si>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</si>
  <si>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</si>
  <si>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</si>
  <si>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</si>
  <si>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</si>
  <si>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</si>
  <si>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</si>
  <si>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</si>
  <si>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</si>
  <si>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</si>
  <si>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</si>
  <si>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</si>
  <si>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</si>
  <si>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</si>
  <si>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</si>
  <si>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</si>
  <si>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</si>
  <si>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</si>
  <si>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</si>
  <si>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</si>
  <si>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</si>
  <si>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</si>
  <si>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</si>
  <si>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</si>
  <si>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</si>
  <si>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</si>
  <si>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</si>
  <si>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</si>
  <si>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</si>
  <si>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</si>
  <si>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</si>
  <si>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</si>
  <si>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</si>
  <si>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</si>
  <si>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</si>
  <si>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</si>
  <si>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</si>
  <si>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</si>
  <si>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</si>
  <si>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</si>
  <si>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</si>
  <si>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</si>
  <si>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</si>
  <si>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</si>
  <si>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</si>
  <si>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</si>
  <si>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</si>
  <si>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</si>
  <si>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</si>
  <si>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</si>
  <si>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</si>
  <si>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</si>
  <si>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</si>
  <si>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</si>
  <si>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</si>
  <si>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</si>
  <si>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</si>
  <si>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</si>
  <si>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</si>
  <si>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</si>
  <si>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</si>
  <si>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</si>
  <si>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</si>
  <si>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</si>
  <si>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</si>
  <si>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</si>
  <si>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</si>
  <si>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</si>
  <si>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</si>
  <si>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</si>
  <si>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</si>
  <si>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</si>
  <si>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</si>
  <si>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</si>
  <si>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</si>
  <si>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</si>
  <si>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</si>
  <si>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</si>
  <si>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</si>
  <si>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</si>
  <si>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</si>
  <si>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</si>
  <si>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</si>
  <si>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</si>
  <si>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</si>
  <si>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</si>
  <si>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</si>
  <si>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</si>
  <si>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</si>
  <si>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</si>
  <si>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</si>
  <si>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</si>
  <si>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</si>
  <si>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</si>
  <si>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</si>
  <si>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</si>
  <si>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</si>
  <si>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</si>
  <si>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</si>
  <si>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</si>
  <si>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</si>
  <si>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</si>
  <si>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</si>
  <si>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</si>
  <si>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</si>
  <si>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</si>
  <si>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</si>
  <si>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</si>
  <si>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</si>
  <si>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</si>
  <si>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</si>
  <si>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</si>
  <si>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</si>
  <si>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</si>
  <si>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</si>
  <si>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</si>
  <si>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</si>
  <si>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</si>
  <si>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</si>
  <si>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</si>
  <si>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</si>
  <si>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</si>
  <si>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</si>
  <si>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</si>
  <si>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</si>
  <si>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</si>
  <si>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</si>
  <si>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</si>
  <si>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</si>
  <si>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</si>
  <si>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</si>
  <si>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</si>
  <si>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</si>
  <si>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</si>
  <si>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</si>
  <si>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</si>
  <si>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</si>
  <si>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</si>
  <si>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</si>
  <si>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</si>
  <si>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</si>
  <si>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</si>
  <si>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</si>
  <si>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</si>
  <si>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</si>
  <si>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</si>
  <si>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</si>
  <si>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</si>
  <si>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</si>
  <si>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</si>
  <si>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</si>
  <si>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</si>
  <si>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</si>
  <si>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</si>
  <si>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</si>
  <si>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</si>
  <si>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</si>
  <si>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</si>
  <si>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</si>
  <si>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</si>
  <si>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</si>
  <si>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</si>
  <si>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</si>
  <si>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</si>
  <si>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</si>
  <si>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</si>
  <si>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</si>
  <si>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</si>
  <si>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</si>
  <si>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</si>
  <si>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</si>
  <si>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</si>
  <si>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</si>
  <si>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</si>
  <si>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</si>
  <si>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</si>
  <si>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</si>
  <si>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</si>
  <si>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</si>
  <si>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</si>
  <si>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</si>
  <si>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</si>
  <si>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</si>
  <si>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</si>
  <si>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</si>
  <si>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</si>
  <si>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</si>
  <si>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</si>
  <si>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</si>
  <si>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</si>
  <si>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</si>
  <si>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</si>
  <si>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</si>
  <si>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</si>
  <si>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</si>
  <si>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</si>
  <si>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</si>
  <si>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</si>
  <si>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</si>
  <si>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</si>
  <si>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</si>
  <si>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</si>
  <si>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</si>
  <si>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</si>
  <si>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</si>
  <si>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</si>
  <si>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</si>
  <si>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</si>
  <si>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</si>
  <si>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</si>
  <si>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</si>
  <si>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</si>
  <si>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</si>
  <si>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</si>
  <si>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</si>
  <si>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</si>
  <si>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</si>
  <si>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</si>
  <si>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</si>
  <si>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</si>
  <si>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</si>
  <si>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</si>
  <si>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</si>
  <si>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</si>
  <si>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</si>
  <si>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</si>
  <si>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</si>
  <si>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</si>
  <si>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</si>
  <si>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</si>
  <si>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</si>
  <si>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</si>
  <si>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</si>
  <si>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</si>
  <si>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</si>
  <si>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</si>
  <si>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</si>
  <si>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</si>
  <si>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</si>
  <si>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</si>
  <si>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</si>
  <si>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</si>
  <si>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</si>
  <si>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</si>
  <si>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</si>
  <si>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</si>
  <si>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</si>
  <si>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</si>
  <si>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</si>
  <si>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</si>
  <si>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</si>
  <si>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</si>
  <si>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</si>
  <si>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</si>
  <si>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</si>
  <si>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</si>
  <si>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</si>
  <si>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</si>
  <si>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</si>
  <si>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</si>
  <si>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</si>
  <si>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</si>
  <si>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</si>
  <si>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</si>
  <si>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</si>
  <si>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</si>
  <si>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</si>
  <si>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</si>
  <si>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</si>
  <si>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</si>
  <si>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</si>
  <si>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</si>
  <si>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</si>
  <si>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</si>
  <si>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</si>
  <si>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</si>
  <si>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</si>
  <si>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</si>
  <si>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</si>
  <si>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</si>
  <si>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</si>
  <si>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</si>
  <si>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</si>
  <si>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</si>
  <si>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</si>
  <si>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</si>
  <si>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</si>
  <si>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</si>
  <si>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</si>
  <si>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</si>
  <si>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</si>
  <si>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</si>
  <si>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</si>
  <si>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</si>
  <si>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</si>
  <si>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</si>
  <si>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</si>
  <si>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</si>
  <si>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</si>
  <si>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</si>
  <si>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</si>
  <si>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</si>
  <si>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</si>
  <si>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</si>
  <si>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</si>
  <si>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</si>
  <si>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</si>
  <si>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</si>
  <si>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</si>
  <si>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</si>
  <si>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</si>
  <si>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</si>
  <si>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</si>
  <si>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</si>
  <si>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</si>
  <si>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</si>
  <si>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</si>
  <si>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</si>
  <si>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</si>
  <si>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</si>
  <si>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</si>
  <si>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</si>
  <si>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</si>
  <si>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</si>
  <si>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</si>
  <si>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</si>
  <si>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</si>
  <si>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</si>
  <si>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</si>
  <si>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</si>
  <si>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</si>
  <si>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</si>
  <si>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</si>
  <si>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</si>
  <si>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</si>
  <si>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</si>
  <si>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</si>
  <si>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</si>
  <si>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</si>
  <si>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</si>
  <si>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</si>
  <si>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</si>
  <si>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</si>
  <si>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</si>
  <si>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</si>
  <si>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</si>
  <si>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</si>
  <si>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</si>
  <si>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</si>
  <si>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</si>
  <si>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</si>
  <si>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</si>
  <si>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</si>
  <si>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</si>
  <si>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</si>
  <si>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</si>
  <si>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</si>
  <si>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</si>
  <si>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</si>
  <si>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</si>
  <si>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</si>
  <si>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</si>
  <si>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</si>
  <si>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</si>
  <si>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</si>
  <si>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</si>
  <si>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</si>
  <si>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</si>
  <si>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</si>
  <si>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</si>
  <si>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</si>
  <si>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</si>
  <si>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</si>
  <si>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</si>
  <si>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</si>
  <si>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</si>
  <si>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</si>
  <si>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</si>
  <si>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</si>
  <si>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</si>
  <si>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</si>
  <si>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</si>
  <si>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</si>
  <si>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</si>
  <si>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</si>
  <si>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</si>
  <si>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</si>
  <si>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</si>
  <si>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</si>
  <si>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</si>
  <si>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</si>
  <si>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</si>
  <si>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</si>
  <si>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</si>
  <si>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</si>
  <si>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</si>
  <si>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</si>
  <si>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</si>
  <si>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</si>
  <si>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</si>
  <si>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</si>
  <si>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</si>
  <si>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</si>
  <si>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</si>
  <si>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</si>
  <si>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</si>
  <si>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</si>
  <si>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</si>
  <si>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</si>
  <si>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</si>
  <si>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</si>
  <si>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</si>
  <si>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</si>
  <si>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</si>
  <si>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</si>
  <si>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</si>
  <si>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</si>
  <si>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</si>
  <si>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</si>
  <si>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</si>
  <si>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</si>
  <si>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</si>
  <si>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</si>
  <si>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</si>
  <si>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</si>
  <si>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</si>
  <si>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</si>
  <si>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</si>
  <si>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</si>
  <si>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</si>
  <si>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</si>
  <si>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</si>
  <si>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</si>
  <si>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</si>
  <si>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</si>
  <si>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</si>
  <si>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</si>
  <si>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</si>
  <si>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</si>
  <si>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</si>
  <si>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</si>
  <si>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</si>
  <si>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</si>
  <si>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</si>
  <si>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</si>
  <si>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</si>
  <si>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</si>
  <si>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</si>
  <si>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</si>
  <si>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</si>
  <si>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</si>
  <si>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</si>
  <si>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</si>
  <si>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</si>
  <si>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</si>
  <si>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</si>
  <si>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</si>
  <si>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</si>
  <si>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</si>
  <si>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</si>
  <si>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</si>
  <si>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</si>
  <si>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</si>
  <si>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</si>
  <si>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</si>
  <si>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</si>
  <si>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</si>
  <si>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</si>
  <si>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</si>
  <si>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</si>
  <si>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</si>
  <si>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</si>
  <si>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</si>
  <si>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</si>
  <si>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</si>
  <si>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</si>
  <si>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</si>
  <si>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</si>
  <si>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</si>
  <si>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</si>
  <si>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</si>
  <si>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</si>
  <si>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</si>
  <si>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</si>
  <si>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</si>
  <si>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</si>
  <si>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</si>
  <si>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</si>
  <si>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</si>
  <si>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</si>
  <si>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</si>
  <si>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</si>
  <si>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</si>
  <si>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</si>
  <si>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</si>
  <si>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</si>
  <si>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</si>
  <si>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</si>
  <si>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</si>
  <si>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</si>
  <si>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</si>
  <si>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</si>
  <si>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</si>
  <si>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</si>
  <si>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</si>
  <si>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</si>
  <si>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</si>
  <si>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</si>
  <si>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</si>
  <si>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</si>
  <si>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</si>
  <si>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</si>
  <si>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</si>
  <si>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</si>
  <si>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</si>
  <si>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</si>
  <si>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</si>
  <si>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</si>
  <si>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</si>
  <si>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</si>
  <si>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</si>
  <si>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</si>
  <si>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</si>
  <si>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</si>
  <si>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</si>
  <si>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</si>
  <si>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</si>
  <si>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</si>
  <si>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</si>
  <si>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</si>
  <si>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</si>
  <si>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</si>
  <si>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</si>
  <si>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</si>
  <si>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</si>
  <si>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</si>
  <si>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</si>
  <si>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</si>
  <si>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</si>
  <si>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</si>
  <si>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</si>
  <si>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</si>
  <si>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</si>
  <si>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</si>
  <si>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</si>
  <si>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</si>
  <si>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</si>
  <si>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</si>
  <si>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</si>
  <si>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</si>
  <si>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</si>
  <si>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</si>
  <si>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</si>
  <si>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</si>
  <si>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</si>
  <si>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</si>
  <si>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</si>
  <si>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</si>
  <si>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</si>
  <si>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</si>
  <si>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</si>
  <si>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</si>
  <si>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</si>
  <si>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</si>
  <si>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</si>
  <si>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</si>
  <si>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</si>
  <si>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</si>
  <si>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</si>
  <si>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</si>
  <si>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</si>
  <si>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</si>
  <si>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</si>
  <si>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</si>
  <si>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</si>
  <si>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</si>
  <si>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</si>
  <si>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</si>
  <si>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</si>
  <si>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</si>
  <si>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</si>
  <si>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</si>
  <si>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</si>
  <si>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</si>
  <si>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</si>
  <si>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</si>
  <si>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</si>
  <si>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</si>
  <si>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</si>
  <si>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</si>
  <si>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</si>
  <si>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</si>
  <si>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</si>
  <si>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</si>
  <si>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</si>
  <si>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</si>
  <si>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</si>
  <si>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</si>
  <si>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</si>
  <si>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</si>
  <si>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</si>
  <si>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</si>
  <si>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</si>
  <si>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</si>
  <si>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</si>
  <si>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</si>
  <si>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</si>
  <si>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</si>
  <si>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</si>
  <si>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</si>
  <si>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</si>
  <si>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</si>
  <si>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</si>
  <si>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</si>
  <si>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</si>
  <si>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</si>
  <si>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</si>
  <si>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</si>
  <si>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</si>
  <si>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</si>
  <si>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</si>
  <si>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</si>
  <si>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</si>
  <si>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</si>
  <si>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</si>
  <si>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</si>
  <si>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</si>
  <si>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</si>
  <si>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</si>
  <si>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</si>
  <si>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</si>
  <si>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</si>
  <si>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</si>
  <si>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</si>
  <si>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</si>
  <si>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</si>
  <si>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</si>
  <si>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</si>
  <si>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</si>
  <si>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</si>
  <si>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</si>
  <si>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</si>
  <si>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</si>
  <si>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</si>
  <si>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</si>
  <si>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</si>
  <si>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</si>
  <si>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</si>
  <si>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</si>
  <si>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</si>
  <si>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</si>
  <si>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</si>
  <si>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</si>
  <si>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</si>
  <si>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</si>
  <si>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</si>
  <si>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</si>
  <si>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</si>
  <si>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</si>
  <si>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</si>
  <si>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</si>
  <si>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</si>
  <si>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</si>
  <si>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</si>
  <si>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</si>
  <si>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</si>
  <si>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</si>
  <si>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</si>
  <si>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</si>
  <si>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</si>
  <si>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</si>
  <si>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</si>
  <si>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</si>
  <si>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</si>
  <si>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</si>
  <si>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</si>
  <si>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</si>
  <si>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</si>
  <si>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</si>
  <si>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</si>
  <si>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</si>
  <si>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</si>
  <si>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</si>
  <si>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</si>
  <si>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</si>
  <si>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</si>
  <si>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</si>
  <si>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</si>
  <si>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</si>
  <si>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</si>
  <si>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</si>
  <si>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</si>
  <si>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</si>
  <si>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</si>
  <si>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</si>
  <si>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</si>
  <si>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</si>
  <si>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</si>
  <si>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</si>
  <si>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</si>
  <si>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</si>
  <si>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</si>
  <si>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</si>
  <si>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</si>
  <si>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</si>
  <si>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</si>
  <si>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</si>
  <si>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</si>
  <si>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</si>
  <si>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</si>
  <si>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</si>
  <si>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</si>
  <si>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</si>
  <si>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</si>
  <si>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</si>
  <si>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</si>
  <si>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</si>
  <si>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</si>
  <si>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</si>
  <si>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</si>
  <si>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</si>
  <si>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</si>
  <si>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</si>
  <si>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</si>
  <si>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</si>
  <si>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</si>
  <si>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</si>
  <si>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</si>
  <si>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</si>
  <si>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</si>
  <si>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</si>
  <si>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</si>
  <si>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</si>
  <si>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</si>
  <si>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</si>
  <si>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</si>
  <si>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</si>
  <si>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</si>
  <si>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</si>
  <si>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</si>
  <si>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</si>
  <si>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</si>
  <si>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</si>
  <si>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</si>
  <si>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</si>
  <si>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</si>
  <si>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</si>
  <si>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</si>
  <si>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</si>
  <si>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</si>
  <si>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</si>
  <si>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</si>
  <si>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</si>
  <si>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</si>
  <si>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</si>
  <si>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</si>
  <si>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</si>
  <si>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</si>
  <si>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</si>
  <si>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</si>
  <si>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</si>
  <si>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</si>
  <si>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</si>
  <si>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</si>
  <si>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</si>
  <si>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</si>
  <si>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</si>
  <si>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</si>
  <si>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</si>
  <si>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</si>
  <si>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</si>
  <si>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</si>
  <si>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</si>
  <si>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</si>
  <si>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</si>
  <si>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</si>
  <si>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</si>
  <si>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</si>
  <si>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</si>
  <si>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</si>
  <si>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</si>
  <si>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</si>
  <si>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</si>
  <si>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</si>
  <si>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</si>
  <si>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</si>
  <si>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</si>
  <si>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</si>
  <si>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</si>
  <si>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</si>
  <si>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</si>
  <si>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</si>
  <si>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</si>
  <si>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</si>
  <si>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</si>
  <si>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</si>
  <si>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</si>
  <si>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</si>
  <si>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</si>
  <si>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</si>
  <si>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</si>
  <si>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</si>
  <si>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</si>
  <si>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</si>
  <si>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</si>
  <si>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</si>
  <si>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</si>
  <si>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</si>
  <si>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</si>
  <si>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</si>
  <si>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</si>
  <si>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</si>
  <si>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</si>
  <si>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</si>
  <si>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</si>
  <si>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</si>
  <si>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</si>
  <si>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</si>
  <si>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</si>
  <si>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</si>
  <si>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</si>
  <si>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</si>
  <si>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</si>
  <si>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</si>
  <si>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</si>
  <si>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</si>
  <si>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</si>
  <si>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</si>
  <si>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</si>
  <si>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</si>
  <si>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</si>
  <si>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</si>
  <si>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</si>
  <si>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</si>
  <si>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</si>
  <si>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</si>
  <si>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</si>
  <si>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</si>
  <si>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</si>
  <si>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</si>
  <si>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</si>
  <si>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</si>
  <si>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</si>
  <si>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</si>
  <si>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</si>
  <si>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</si>
  <si>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</si>
  <si>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</si>
  <si>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</si>
  <si>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</si>
  <si>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</si>
  <si>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</si>
  <si>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</si>
  <si>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</si>
  <si>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</si>
  <si>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</si>
  <si>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</si>
  <si>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</si>
  <si>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</si>
  <si>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</si>
  <si>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</si>
  <si>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</si>
  <si>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</si>
  <si>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</si>
  <si>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</si>
  <si>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</si>
  <si>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</si>
  <si>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</si>
  <si>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</si>
  <si>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</si>
  <si>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</si>
  <si>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</si>
  <si>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</si>
  <si>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</si>
  <si>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</si>
  <si>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</si>
  <si>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</si>
  <si>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</si>
  <si>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</si>
  <si>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</si>
  <si>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</si>
  <si>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</si>
  <si>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</si>
  <si>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</si>
  <si>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</si>
  <si>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</si>
  <si>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</si>
  <si>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</si>
  <si>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</si>
  <si>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</si>
  <si>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</si>
  <si>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</si>
  <si>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</si>
  <si>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</si>
  <si>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</si>
  <si>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</si>
  <si>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</si>
  <si>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</si>
  <si>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</si>
  <si>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</si>
  <si>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</si>
  <si>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</si>
  <si>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</si>
  <si>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</si>
  <si>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</si>
  <si>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</si>
  <si>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</si>
  <si>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</si>
  <si>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</si>
  <si>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</si>
  <si>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</si>
  <si>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</si>
  <si>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</si>
  <si>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</si>
  <si>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</si>
  <si>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</si>
  <si>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</si>
  <si>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</si>
  <si>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</si>
  <si>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</si>
  <si>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</si>
  <si>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</si>
  <si>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</si>
  <si>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</si>
  <si>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</si>
  <si>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</si>
  <si>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</si>
  <si>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</si>
  <si>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</si>
  <si>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</si>
  <si>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</si>
  <si>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</si>
  <si>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</si>
  <si>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</si>
  <si>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</si>
  <si>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</si>
  <si>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</si>
  <si>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</si>
  <si>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</si>
  <si>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</si>
  <si>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</si>
  <si>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</si>
  <si>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</si>
  <si>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</si>
  <si>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</si>
  <si>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</si>
  <si>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</si>
  <si>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</si>
  <si>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</si>
  <si>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</si>
  <si>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</si>
  <si>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</si>
  <si>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</si>
  <si>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</si>
  <si>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</si>
  <si>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</si>
  <si>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</si>
  <si>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</si>
  <si>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</si>
  <si>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</si>
  <si>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</si>
  <si>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</si>
  <si>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</si>
  <si>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</si>
  <si>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</si>
  <si>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</si>
  <si>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</si>
  <si>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</si>
  <si>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</si>
  <si>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</si>
  <si>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</si>
  <si>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</si>
  <si>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</si>
  <si>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</si>
  <si>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</si>
  <si>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</si>
  <si>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</si>
  <si>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</si>
  <si>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</si>
  <si>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</si>
  <si>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</si>
  <si>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</si>
  <si>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</si>
  <si>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</si>
  <si>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</si>
  <si>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</si>
  <si>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</si>
  <si>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</si>
  <si>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</si>
  <si>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</si>
  <si>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</si>
  <si>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</si>
  <si>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</si>
  <si>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</si>
  <si>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</si>
  <si>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</si>
  <si>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</si>
  <si>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</si>
  <si>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</si>
  <si>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</si>
  <si>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</si>
  <si>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</si>
  <si>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</si>
  <si>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</si>
  <si>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</si>
  <si>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</si>
  <si>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</si>
  <si>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</si>
  <si>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</si>
  <si>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</si>
  <si>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</si>
  <si>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</si>
  <si>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</si>
  <si>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</si>
  <si>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</si>
  <si>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</si>
  <si>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</si>
  <si>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</si>
  <si>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</si>
  <si>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</si>
  <si>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</si>
  <si>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</si>
  <si>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</si>
  <si>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</si>
  <si>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</si>
  <si>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</si>
  <si>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</si>
  <si>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</si>
  <si>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</si>
  <si>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</si>
  <si>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</si>
  <si>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</si>
  <si>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</si>
  <si>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</si>
  <si>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</si>
  <si>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</si>
  <si>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</si>
  <si>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</si>
  <si>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</si>
  <si>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</si>
  <si>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</si>
  <si>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</si>
  <si>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</si>
  <si>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</si>
  <si>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</si>
  <si>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</si>
  <si>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</si>
  <si>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</si>
  <si>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</si>
  <si>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</si>
  <si>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</si>
  <si>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</si>
  <si>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</si>
  <si>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</si>
  <si>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</si>
  <si>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</si>
  <si>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</si>
  <si>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</si>
  <si>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</si>
  <si>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</si>
  <si>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</si>
  <si>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</si>
  <si>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</si>
  <si>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</si>
  <si>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</si>
  <si>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</si>
  <si>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</si>
  <si>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</si>
  <si>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</si>
  <si>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</si>
  <si>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</si>
  <si>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</si>
  <si>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</si>
  <si>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</si>
  <si>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</si>
  <si>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</si>
  <si>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</si>
  <si>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</si>
  <si>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</si>
  <si>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</si>
  <si>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</si>
  <si>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</si>
  <si>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</si>
  <si>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</si>
  <si>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</si>
  <si>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</si>
  <si>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</si>
  <si>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</si>
  <si>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</si>
  <si>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</si>
  <si>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</si>
  <si>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</si>
  <si>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</si>
  <si>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</si>
  <si>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</si>
  <si>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</si>
  <si>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</si>
  <si>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</si>
  <si>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</si>
  <si>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</si>
  <si>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</si>
  <si>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</si>
  <si>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</si>
  <si>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</si>
  <si>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</si>
  <si>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</si>
  <si>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</si>
  <si>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</si>
  <si>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</si>
  <si>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</si>
  <si>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</si>
  <si>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</si>
  <si>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</si>
  <si>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</si>
  <si>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</si>
  <si>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</si>
  <si>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</si>
  <si>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</si>
  <si>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</si>
  <si>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</si>
  <si>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</si>
  <si>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</si>
  <si>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</si>
  <si>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</si>
  <si>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</si>
  <si>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</si>
  <si>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</si>
  <si>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</si>
  <si>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</si>
  <si>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</si>
  <si>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</si>
  <si>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</si>
  <si>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</si>
  <si>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</si>
  <si>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</si>
  <si>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</si>
  <si>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</si>
  <si>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</si>
  <si>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</si>
  <si>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</si>
  <si>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</si>
  <si>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</si>
  <si>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</si>
  <si>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</si>
  <si>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</si>
  <si>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</si>
  <si>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</si>
  <si>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</si>
  <si>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</si>
  <si>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</si>
  <si>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</si>
  <si>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</si>
  <si>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</si>
  <si>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</si>
  <si>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</si>
  <si>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</si>
  <si>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</si>
  <si>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</si>
  <si>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</si>
  <si>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</si>
  <si>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</si>
  <si>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</si>
  <si>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</si>
  <si>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</si>
  <si>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</si>
  <si>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</si>
  <si>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</si>
  <si>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</si>
  <si>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</si>
  <si>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</si>
  <si>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</si>
  <si>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</si>
  <si>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</si>
  <si>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</si>
  <si>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</si>
  <si>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</si>
  <si>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</si>
  <si>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</si>
  <si>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</si>
  <si>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</si>
  <si>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</si>
  <si>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</si>
  <si>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</si>
  <si>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</si>
  <si>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</si>
  <si>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</si>
  <si>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</si>
  <si>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</si>
  <si>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</si>
  <si>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</si>
  <si>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</si>
  <si>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</si>
  <si>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</si>
  <si>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</si>
  <si>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</si>
  <si>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</si>
  <si>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</si>
  <si>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</si>
  <si>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</si>
  <si>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</si>
  <si>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</si>
  <si>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</si>
  <si>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</si>
  <si>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</si>
  <si>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</si>
  <si>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</si>
  <si>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</si>
  <si>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</si>
  <si>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</si>
  <si>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</si>
  <si>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</si>
  <si>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</si>
  <si>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</si>
  <si>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</si>
  <si>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</si>
  <si>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</si>
  <si>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</si>
  <si>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</si>
  <si>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</si>
  <si>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</si>
  <si>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</si>
  <si>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</si>
  <si>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</si>
  <si>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</si>
  <si>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</si>
  <si>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</si>
  <si>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</si>
  <si>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</si>
  <si>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</si>
  <si>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</si>
  <si>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</si>
  <si>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</si>
  <si>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</si>
  <si>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</si>
  <si>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</si>
  <si>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</si>
  <si>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</si>
  <si>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</si>
  <si>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</si>
  <si>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</si>
  <si>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</si>
  <si>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</si>
  <si>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</si>
  <si>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</si>
  <si>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</si>
  <si>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</si>
  <si>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</si>
  <si>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</si>
  <si>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</si>
  <si>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</si>
  <si>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</si>
  <si>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</si>
  <si>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</si>
  <si>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</si>
  <si>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</si>
  <si>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</si>
  <si>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</si>
  <si>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</si>
  <si>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</si>
  <si>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</si>
  <si>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</si>
  <si>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</si>
  <si>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</si>
  <si>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</si>
  <si>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</si>
  <si>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</si>
  <si>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</si>
  <si>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</si>
  <si>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</si>
  <si>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</si>
  <si>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</si>
  <si>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</si>
  <si>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</si>
  <si>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</si>
  <si>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</si>
  <si>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</si>
  <si>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</si>
  <si>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</si>
  <si>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</si>
  <si>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</si>
  <si>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</si>
  <si>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</si>
  <si>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</si>
  <si>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</si>
  <si>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</si>
  <si>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</si>
  <si>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</si>
  <si>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</si>
  <si>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</si>
  <si>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</si>
  <si>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</si>
  <si>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</si>
  <si>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</si>
  <si>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</si>
  <si>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</si>
  <si>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</si>
  <si>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</si>
  <si>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</si>
  <si>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</si>
  <si>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</si>
  <si>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</si>
  <si>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</si>
  <si>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</si>
  <si>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</si>
  <si>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</si>
  <si>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</si>
  <si>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</si>
  <si>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</si>
  <si>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</si>
  <si>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</si>
  <si>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</si>
  <si>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</si>
  <si>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</si>
  <si>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</si>
  <si>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</si>
  <si>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</si>
  <si>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</si>
  <si>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</si>
  <si>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</si>
  <si>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</si>
  <si>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</si>
  <si>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</si>
  <si>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</si>
  <si>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</si>
  <si>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</si>
  <si>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</si>
  <si>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</si>
  <si>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</si>
  <si>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</si>
  <si>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</si>
  <si>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</si>
  <si>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</si>
  <si>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</si>
  <si>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</si>
  <si>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</si>
  <si>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</si>
  <si>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</si>
  <si>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</si>
  <si>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</si>
  <si>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</si>
  <si>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</si>
  <si>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</si>
  <si>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</si>
  <si>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</si>
  <si>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</si>
  <si>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</si>
  <si>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</si>
  <si>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</si>
  <si>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</si>
  <si>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</si>
  <si>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</si>
  <si>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</si>
  <si>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</si>
  <si>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</si>
  <si>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</si>
  <si>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</si>
  <si>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</si>
  <si>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</si>
  <si>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</si>
  <si>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</si>
  <si>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</si>
  <si>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</si>
  <si>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</si>
  <si>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</si>
  <si>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</si>
  <si>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</si>
  <si>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</si>
  <si>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</si>
  <si>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</si>
  <si>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</si>
  <si>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</si>
  <si>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</si>
  <si>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</si>
  <si>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</si>
  <si>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</si>
  <si>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</si>
  <si>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</si>
  <si>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</si>
  <si>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</si>
  <si>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</si>
  <si>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</si>
  <si>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</si>
  <si>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</si>
  <si>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</si>
  <si>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</si>
  <si>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</si>
  <si>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</si>
  <si>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</si>
  <si>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</si>
  <si>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</si>
  <si>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</si>
  <si>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</si>
  <si>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</si>
  <si>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</si>
  <si>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</si>
  <si>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</si>
  <si>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</si>
  <si>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</si>
  <si>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</si>
  <si>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</si>
  <si>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</si>
  <si>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</si>
  <si>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</si>
  <si>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</si>
  <si>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</si>
  <si>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</si>
  <si>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</si>
  <si>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</si>
  <si>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</si>
  <si>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</si>
  <si>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</si>
  <si>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</si>
  <si>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</si>
  <si>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</si>
  <si>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</si>
  <si>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</si>
  <si>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</si>
  <si>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</si>
  <si>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</si>
  <si>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</si>
  <si>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</si>
  <si>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</si>
  <si>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</si>
  <si>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</si>
  <si>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</si>
  <si>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</si>
  <si>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</si>
  <si>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</si>
  <si>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</si>
  <si>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</si>
  <si>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</si>
  <si>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</si>
  <si>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</si>
  <si>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</si>
  <si>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</si>
  <si>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</si>
  <si>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</si>
  <si>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</si>
  <si>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</si>
  <si>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</si>
  <si>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</si>
  <si>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</si>
  <si>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</si>
  <si>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</si>
  <si>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</si>
  <si>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</si>
  <si>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</si>
  <si>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</si>
  <si>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</si>
  <si>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</si>
  <si>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</si>
  <si>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</si>
  <si>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</si>
  <si>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</si>
  <si>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</si>
  <si>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</si>
  <si>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</si>
  <si>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</si>
  <si>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</si>
  <si>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</si>
  <si>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</si>
  <si>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</si>
  <si>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</si>
  <si>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</si>
  <si>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</si>
  <si>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</si>
  <si>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</si>
  <si>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</si>
  <si>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</si>
  <si>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</si>
  <si>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</si>
  <si>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</si>
  <si>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</si>
  <si>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</si>
  <si>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</si>
  <si>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</si>
  <si>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</si>
  <si>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</si>
  <si>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</si>
  <si>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</si>
  <si>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</si>
  <si>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</si>
  <si>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</si>
  <si>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</si>
  <si>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</si>
  <si>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</si>
  <si>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</si>
  <si>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</si>
  <si>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</si>
  <si>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</si>
  <si>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</si>
  <si>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</si>
  <si>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</si>
  <si>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</si>
  <si>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</si>
  <si>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</si>
  <si>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</si>
  <si>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</si>
  <si>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</si>
  <si>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</si>
  <si>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</si>
  <si>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</si>
  <si>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</si>
  <si>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</si>
  <si>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</si>
  <si>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</si>
  <si>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</si>
  <si>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</si>
  <si>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</si>
  <si>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</si>
  <si>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</si>
  <si>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</si>
  <si>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</si>
  <si>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</si>
  <si>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</si>
  <si>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</si>
  <si>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</si>
  <si>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</si>
  <si>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</si>
  <si>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</si>
  <si>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</si>
  <si>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</si>
  <si>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</si>
  <si>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</si>
  <si>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</si>
  <si>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</si>
  <si>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</si>
  <si>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</si>
  <si>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</si>
  <si>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</si>
  <si>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</si>
  <si>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</si>
  <si>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</si>
  <si>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</si>
  <si>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</si>
  <si>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</si>
  <si>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</si>
  <si>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</si>
  <si>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</si>
  <si>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</si>
  <si>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</si>
  <si>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</si>
  <si>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</si>
  <si>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</si>
  <si>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</si>
  <si>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</si>
  <si>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</si>
  <si>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</si>
  <si>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</si>
  <si>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</si>
  <si>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</si>
  <si>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</si>
  <si>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</si>
  <si>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</si>
  <si>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</si>
  <si>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</si>
  <si>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</si>
  <si>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</si>
  <si>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</si>
  <si>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</si>
  <si>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</si>
  <si>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</si>
  <si>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</si>
  <si>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</si>
  <si>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</si>
  <si>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</si>
  <si>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</si>
  <si>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</si>
  <si>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</si>
  <si>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</si>
  <si>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</si>
  <si>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</si>
  <si>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</si>
  <si>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</si>
  <si>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</si>
  <si>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</si>
  <si>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</si>
  <si>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</si>
  <si>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</si>
  <si>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</si>
  <si>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</si>
  <si>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</si>
  <si>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</si>
  <si>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</si>
  <si>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</si>
  <si>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</si>
  <si>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</si>
  <si>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</si>
  <si>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</si>
  <si>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</si>
  <si>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</si>
  <si>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</si>
  <si>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</si>
  <si>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</si>
  <si>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</si>
  <si>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</si>
  <si>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</si>
  <si>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</si>
  <si>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</si>
  <si>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</si>
  <si>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</si>
  <si>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</si>
  <si>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</si>
  <si>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</si>
  <si>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</si>
  <si>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</si>
  <si>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</si>
  <si>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</si>
  <si>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</si>
  <si>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</si>
  <si>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</si>
  <si>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</si>
  <si>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</si>
  <si>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</si>
  <si>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</si>
  <si>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</si>
  <si>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</si>
  <si>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</si>
  <si>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</si>
  <si>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</si>
  <si>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</si>
  <si>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</si>
  <si>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</si>
  <si>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</si>
  <si>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</si>
  <si>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</si>
  <si>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</si>
  <si>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</si>
  <si>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</si>
  <si>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</si>
  <si>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</si>
  <si>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</si>
  <si>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</si>
  <si>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</si>
  <si>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</si>
  <si>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</si>
  <si>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</si>
  <si>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</si>
  <si>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</si>
  <si>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</si>
  <si>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</si>
  <si>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</si>
  <si>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</si>
  <si>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</si>
  <si>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</si>
  <si>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</si>
  <si>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</si>
  <si>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</si>
  <si>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</si>
  <si>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</si>
  <si>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</si>
  <si>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</si>
  <si>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</si>
  <si>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</si>
  <si>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</si>
  <si>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</si>
  <si>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</si>
  <si>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</si>
  <si>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</si>
  <si>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</si>
  <si>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</si>
  <si>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</si>
  <si>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</si>
  <si>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</si>
  <si>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</si>
  <si>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</si>
  <si>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</si>
  <si>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</si>
  <si>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</si>
  <si>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</si>
  <si>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</si>
  <si>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</si>
  <si>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</si>
  <si>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</si>
  <si>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</si>
  <si>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</si>
  <si>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</si>
  <si>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</si>
  <si>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</si>
  <si>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</si>
  <si>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</si>
  <si>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</si>
  <si>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</si>
  <si>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</si>
  <si>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</si>
  <si>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</si>
  <si>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</si>
  <si>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</si>
  <si>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</si>
  <si>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</si>
  <si>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</si>
  <si>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</si>
  <si>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</si>
  <si>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</si>
  <si>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</si>
  <si>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</si>
  <si>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</si>
  <si>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</si>
  <si>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</si>
  <si>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</si>
  <si>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</si>
  <si>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</si>
  <si>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</si>
  <si>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</si>
  <si>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</si>
  <si>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</si>
  <si>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</si>
  <si>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</si>
  <si>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</si>
  <si>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</si>
  <si>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</si>
  <si>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</si>
  <si>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</si>
  <si>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</si>
  <si>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</si>
  <si>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</si>
  <si>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</si>
  <si>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</si>
  <si>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</si>
  <si>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</si>
  <si>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</si>
  <si>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</si>
  <si>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</si>
  <si>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</si>
  <si>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</si>
  <si>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</si>
  <si>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</si>
  <si>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</si>
  <si>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</si>
  <si>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</si>
  <si>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</si>
  <si>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</si>
  <si>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</si>
  <si>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</si>
  <si>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</si>
  <si>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</si>
  <si>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</si>
  <si>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</si>
  <si>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</si>
  <si>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</si>
  <si>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</si>
  <si>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</si>
  <si>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</si>
  <si>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</si>
  <si>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</si>
  <si>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</si>
  <si>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</si>
  <si>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</si>
  <si>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</si>
  <si>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</si>
  <si>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</si>
  <si>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</si>
  <si>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</si>
  <si>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</si>
  <si>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</si>
  <si>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</si>
  <si>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</si>
  <si>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</si>
  <si>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</si>
  <si>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</si>
  <si>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</si>
  <si>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</si>
  <si>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</si>
  <si>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</si>
  <si>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</si>
  <si>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</si>
  <si>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</si>
  <si>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</si>
  <si>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</si>
  <si>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</si>
  <si>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</si>
  <si>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</si>
  <si>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</si>
  <si>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</si>
  <si>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</si>
  <si>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</si>
  <si>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</si>
  <si>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</si>
  <si>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</si>
  <si>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</si>
  <si>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</si>
  <si>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</si>
  <si>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</si>
  <si>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</si>
  <si>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</si>
  <si>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</si>
  <si>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</si>
  <si>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</si>
  <si>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</si>
  <si>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</si>
  <si>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</si>
  <si>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</si>
  <si>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</si>
  <si>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</si>
  <si>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</si>
  <si>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</si>
  <si>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</si>
  <si>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</si>
  <si>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</si>
  <si>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</si>
  <si>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</si>
  <si>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</si>
  <si>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</si>
  <si>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</si>
  <si>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</si>
  <si>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</si>
  <si>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</si>
  <si>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</si>
  <si>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</si>
  <si>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</si>
  <si>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</si>
  <si>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</si>
  <si>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</si>
  <si>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</si>
  <si>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</si>
  <si>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</si>
  <si>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</si>
  <si>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</si>
  <si>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</si>
  <si>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</si>
  <si>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</si>
  <si>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</si>
  <si>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</si>
  <si>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</si>
  <si>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</si>
  <si>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</si>
  <si>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</si>
  <si>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</si>
  <si>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</si>
  <si>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</si>
  <si>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</si>
  <si>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</si>
  <si>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</si>
  <si>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</si>
  <si>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</si>
  <si>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</si>
  <si>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</si>
  <si>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</si>
  <si>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</si>
  <si>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</si>
  <si>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</si>
  <si>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</si>
  <si>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</si>
  <si>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</si>
  <si>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</si>
  <si>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</si>
  <si>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</si>
  <si>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</si>
  <si>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</si>
  <si>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</si>
  <si>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</si>
  <si>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</si>
  <si>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</si>
  <si>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</si>
  <si>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</si>
  <si>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</si>
  <si>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</si>
  <si>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</si>
  <si>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</si>
  <si>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</si>
  <si>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</si>
  <si>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</si>
  <si>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</si>
  <si>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</si>
  <si>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</si>
  <si>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</si>
  <si>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</si>
  <si>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</si>
  <si>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</si>
  <si>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</si>
  <si>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</si>
  <si>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</si>
  <si>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</si>
  <si>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</si>
  <si>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</si>
  <si>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</si>
  <si>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</si>
  <si>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</si>
  <si>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</si>
  <si>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</si>
  <si>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</si>
  <si>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</si>
  <si>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</si>
  <si>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</si>
  <si>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</si>
  <si>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</si>
  <si>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</si>
  <si>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</si>
  <si>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</si>
  <si>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</si>
  <si>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</si>
  <si>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</si>
  <si>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</si>
  <si>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</si>
  <si>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</si>
  <si>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</si>
  <si>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</si>
  <si>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</si>
  <si>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</si>
  <si>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</si>
  <si>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</si>
  <si>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</si>
  <si>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</si>
  <si>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</si>
  <si>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</si>
  <si>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</si>
  <si>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</si>
  <si>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</si>
  <si>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</si>
  <si>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</si>
  <si>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</si>
  <si>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</si>
  <si>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</si>
  <si>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</si>
  <si>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</si>
  <si>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</si>
  <si>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</si>
  <si>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</si>
  <si>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</si>
  <si>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</si>
  <si>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</si>
  <si>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</si>
  <si>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</si>
  <si>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</si>
  <si>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</si>
  <si>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</si>
  <si>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</si>
  <si>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</si>
  <si>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</si>
  <si>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</si>
  <si>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</si>
  <si>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</si>
  <si>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</si>
  <si>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</si>
  <si>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</si>
  <si>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</si>
  <si>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</si>
  <si>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</si>
  <si>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</si>
  <si>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</si>
  <si>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</si>
  <si>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</si>
  <si>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</si>
  <si>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</si>
  <si>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</si>
  <si>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</si>
  <si>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</si>
  <si>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</si>
  <si>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</si>
  <si>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</si>
  <si>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</si>
  <si>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</si>
  <si>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</si>
  <si>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</si>
  <si>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</si>
  <si>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</si>
  <si>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</si>
  <si>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</si>
  <si>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</si>
  <si>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</si>
  <si>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</si>
  <si>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</si>
  <si>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</si>
  <si>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</si>
  <si>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</si>
  <si>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</si>
  <si>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</si>
  <si>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</si>
  <si>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</si>
  <si>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</si>
  <si>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</si>
  <si>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</si>
  <si>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</si>
  <si>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</si>
  <si>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</si>
  <si>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</si>
  <si>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</si>
  <si>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</si>
  <si>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</si>
  <si>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</si>
  <si>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</si>
  <si>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</si>
  <si>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</si>
  <si>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</si>
  <si>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</si>
  <si>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</si>
  <si>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</si>
  <si>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</si>
  <si>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</si>
  <si>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</si>
  <si>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</si>
  <si>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</si>
  <si>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</si>
  <si>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</si>
  <si>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</si>
  <si>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</si>
  <si>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</si>
  <si>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</si>
  <si>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</si>
  <si>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</si>
  <si>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</si>
  <si>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</si>
  <si>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</si>
  <si>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</si>
  <si>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</si>
  <si>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</si>
  <si>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</si>
  <si>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</si>
  <si>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</si>
  <si>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</si>
  <si>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</si>
  <si>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</si>
  <si>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</si>
  <si>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</si>
  <si>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</si>
  <si>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</si>
  <si>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</si>
  <si>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</si>
  <si>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</si>
  <si>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</si>
  <si>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</si>
  <si>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</si>
  <si>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</si>
  <si>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</si>
  <si>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</si>
  <si>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</si>
  <si>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</si>
  <si>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</si>
  <si>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</si>
  <si>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</si>
  <si>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</si>
  <si>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</si>
  <si>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</si>
  <si>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</si>
  <si>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</si>
  <si>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</si>
  <si>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</si>
  <si>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</si>
  <si>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</si>
  <si>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</si>
  <si>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</si>
  <si>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</si>
  <si>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</si>
  <si>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</si>
  <si>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</si>
  <si>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</si>
  <si>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</si>
  <si>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</si>
  <si>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</si>
  <si>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</si>
  <si>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</si>
  <si>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</si>
  <si>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</si>
  <si>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</si>
  <si>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</si>
  <si>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</si>
  <si>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</si>
  <si>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</si>
  <si>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</si>
  <si>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</si>
  <si>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</si>
  <si>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</si>
  <si>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</si>
  <si>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</si>
  <si>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</si>
  <si>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</si>
  <si>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</si>
  <si>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</si>
  <si>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</si>
  <si>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</si>
  <si>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</si>
  <si>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</si>
  <si>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</si>
  <si>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</si>
  <si>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</si>
  <si>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</si>
  <si>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</si>
  <si>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</si>
  <si>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</si>
  <si>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</si>
  <si>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</si>
  <si>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</si>
  <si>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</si>
  <si>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</si>
  <si>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</si>
  <si>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</si>
  <si>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</si>
  <si>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</si>
  <si>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</si>
  <si>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</si>
  <si>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</si>
  <si>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</si>
  <si>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</si>
  <si>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</si>
  <si>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</si>
  <si>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</si>
  <si>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</si>
  <si>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</si>
  <si>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</si>
  <si>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</si>
  <si>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</si>
  <si>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</si>
  <si>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</si>
  <si>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</si>
  <si>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</si>
  <si>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</si>
  <si>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</si>
  <si>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</si>
  <si>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</si>
  <si>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</si>
  <si>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</si>
  <si>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</si>
  <si>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</si>
  <si>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</si>
  <si>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</si>
  <si>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</si>
  <si>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</si>
  <si>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</si>
  <si>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</si>
  <si>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</si>
  <si>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</si>
  <si>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</si>
  <si>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</si>
  <si>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</si>
  <si>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</si>
  <si>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</si>
  <si>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</si>
  <si>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</si>
  <si>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</si>
  <si>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</si>
  <si>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</si>
  <si>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</si>
  <si>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</si>
  <si>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</si>
  <si>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</si>
  <si>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</si>
  <si>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</si>
  <si>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</si>
  <si>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</si>
  <si>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</si>
  <si>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</si>
  <si>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</si>
  <si>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</si>
  <si>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</si>
  <si>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</si>
  <si>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</si>
  <si>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</si>
  <si>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</si>
  <si>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</si>
  <si>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</si>
  <si>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</si>
  <si>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</si>
  <si>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</si>
  <si>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</si>
  <si>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</si>
  <si>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</si>
  <si>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</si>
  <si>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</si>
  <si>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</si>
  <si>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</si>
  <si>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</si>
  <si>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</si>
  <si>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</si>
  <si>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</si>
  <si>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</si>
  <si>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</si>
  <si>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</si>
  <si>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</si>
  <si>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</si>
  <si>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</si>
  <si>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</si>
  <si>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</si>
  <si>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</si>
  <si>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</si>
  <si>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</si>
  <si>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</si>
  <si>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</si>
  <si>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</si>
  <si>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</si>
  <si>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</si>
  <si>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</si>
  <si>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</si>
  <si>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</si>
  <si>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</si>
  <si>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</si>
  <si>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</si>
  <si>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</si>
  <si>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</si>
  <si>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</si>
  <si>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</si>
  <si>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</si>
  <si>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</si>
  <si>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</si>
  <si>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</si>
  <si>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</si>
  <si>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</si>
  <si>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</si>
  <si>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</si>
  <si>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</si>
  <si>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</si>
  <si>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</si>
  <si>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</si>
  <si>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</si>
  <si>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</si>
  <si>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</si>
  <si>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</si>
  <si>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</si>
  <si>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</si>
  <si>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</si>
  <si>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</si>
  <si>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</si>
  <si>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</si>
  <si>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</si>
  <si>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</si>
  <si>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</si>
  <si>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</si>
  <si>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</si>
  <si>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</si>
  <si>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</si>
  <si>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</si>
  <si>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</si>
  <si>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</si>
  <si>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</si>
  <si>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</si>
  <si>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</si>
  <si>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</si>
  <si>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</si>
  <si>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</si>
  <si>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</si>
  <si>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</si>
  <si>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</si>
  <si>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</si>
  <si>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</si>
  <si>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</si>
  <si>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</si>
  <si>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</si>
  <si>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</si>
  <si>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</si>
  <si>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</si>
  <si>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</si>
  <si>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</si>
  <si>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</si>
  <si>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</si>
  <si>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</si>
  <si>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</si>
  <si>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</si>
  <si>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</si>
  <si>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</si>
  <si>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</si>
  <si>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</si>
  <si>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</si>
  <si>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</si>
  <si>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</si>
  <si>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</si>
  <si>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</si>
  <si>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</si>
  <si>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</si>
  <si>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</si>
  <si>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</si>
  <si>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</si>
  <si>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</si>
  <si>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</si>
  <si>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</si>
  <si>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</si>
  <si>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</si>
  <si>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</si>
  <si>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</si>
  <si>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</si>
  <si>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</si>
  <si>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</si>
  <si>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</si>
  <si>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</si>
  <si>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</si>
  <si>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</si>
  <si>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</si>
  <si>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</si>
  <si>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</si>
  <si>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</si>
  <si>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</si>
  <si>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</si>
  <si>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</si>
  <si>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</si>
  <si>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</si>
  <si>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</si>
  <si>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</si>
  <si>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</si>
  <si>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</si>
  <si>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</si>
  <si>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</si>
  <si>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</si>
  <si>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</si>
  <si>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</si>
  <si>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</si>
  <si>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</si>
  <si>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</si>
  <si>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</si>
  <si>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</si>
  <si>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</si>
  <si>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</si>
  <si>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</si>
  <si>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</si>
  <si>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</si>
  <si>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</si>
  <si>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</si>
  <si>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</si>
  <si>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</si>
  <si>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</si>
  <si>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</si>
  <si>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</si>
  <si>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</si>
  <si>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</si>
  <si>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</si>
  <si>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</si>
  <si>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</si>
  <si>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</si>
  <si>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</si>
  <si>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</si>
  <si>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</si>
  <si>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</si>
  <si>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</si>
  <si>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</si>
  <si>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</si>
  <si>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</si>
  <si>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</si>
  <si>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</si>
  <si>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</si>
  <si>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</si>
  <si>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</si>
  <si>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</si>
  <si>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</si>
  <si>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</si>
  <si>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</si>
  <si>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</si>
  <si>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</si>
  <si>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</si>
  <si>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</si>
  <si>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</si>
  <si>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</si>
  <si>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</si>
  <si>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</si>
  <si>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</si>
  <si>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</si>
  <si>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</si>
  <si>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</si>
  <si>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</si>
  <si>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</si>
  <si>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</si>
  <si>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</si>
  <si>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</si>
  <si>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</si>
  <si>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</si>
  <si>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</si>
  <si>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</si>
  <si>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</si>
  <si>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</si>
  <si>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</si>
  <si>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</si>
  <si>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</si>
  <si>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</si>
  <si>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</si>
  <si>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</si>
  <si>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</si>
  <si>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</si>
  <si>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</si>
  <si>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</si>
  <si>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</si>
  <si>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</si>
  <si>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</si>
  <si>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</si>
  <si>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</si>
  <si>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</si>
  <si>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</si>
  <si>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</si>
  <si>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</si>
  <si>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</si>
  <si>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</si>
  <si>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</si>
  <si>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</si>
  <si>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</si>
  <si>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</si>
  <si>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</si>
  <si>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</si>
  <si>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</si>
  <si>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</si>
  <si>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</si>
  <si>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</si>
  <si>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</si>
  <si>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</si>
  <si>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</si>
  <si>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</si>
  <si>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</si>
  <si>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</si>
  <si>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</si>
  <si>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</si>
  <si>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</si>
  <si>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</si>
  <si>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</si>
  <si>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</si>
  <si>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</si>
  <si>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</si>
  <si>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</si>
  <si>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</si>
  <si>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</si>
  <si>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</si>
  <si>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</si>
  <si>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</si>
  <si>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</si>
  <si>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</si>
  <si>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</si>
  <si>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</si>
  <si>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</si>
  <si>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</si>
  <si>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</si>
  <si>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</si>
  <si>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</si>
  <si>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</si>
  <si>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</si>
  <si>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</si>
  <si>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</si>
  <si>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</si>
  <si>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</si>
  <si>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</si>
  <si>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</si>
  <si>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</si>
  <si>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</si>
  <si>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</si>
  <si>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</si>
  <si>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</si>
  <si>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</si>
  <si>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</si>
  <si>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</si>
  <si>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</si>
  <si>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</si>
  <si>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</si>
  <si>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</si>
  <si>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</si>
  <si>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</si>
  <si>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</si>
  <si>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</si>
  <si>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</si>
  <si>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</si>
  <si>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</si>
  <si>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</si>
  <si>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</si>
  <si>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</si>
  <si>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</si>
  <si>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</si>
  <si>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</si>
  <si>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</si>
  <si>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</si>
  <si>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</si>
  <si>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</si>
  <si>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</si>
  <si>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</si>
  <si>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</si>
  <si>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</si>
  <si>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</si>
  <si>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</si>
  <si>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</si>
  <si>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</si>
  <si>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</si>
  <si>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</si>
  <si>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</si>
  <si>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</si>
  <si>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</si>
  <si>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</si>
  <si>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</si>
  <si>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</si>
  <si>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</si>
  <si>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</si>
  <si>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</si>
  <si>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</si>
  <si>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</si>
  <si>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</si>
  <si>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</si>
  <si>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</si>
  <si>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</si>
  <si>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</si>
  <si>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</si>
  <si>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</si>
  <si>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</si>
  <si>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</si>
  <si>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</si>
  <si>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</si>
  <si>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</si>
  <si>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</si>
  <si>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</si>
  <si>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</si>
  <si>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</si>
  <si>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</si>
  <si>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</si>
  <si>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</si>
  <si>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</si>
  <si>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</si>
  <si>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</si>
  <si>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</si>
  <si>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</si>
  <si>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</si>
  <si>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</si>
  <si>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</si>
  <si>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</si>
  <si>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</si>
  <si>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</si>
  <si>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</si>
  <si>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</si>
  <si>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</si>
  <si>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</si>
  <si>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</si>
  <si>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</si>
  <si>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</si>
  <si>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</si>
  <si>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</si>
  <si>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</si>
  <si>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</si>
  <si>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</si>
  <si>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</si>
  <si>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</si>
  <si>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</si>
  <si>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</si>
  <si>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</si>
  <si>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</si>
  <si>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</si>
  <si>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</si>
  <si>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</si>
  <si>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</si>
  <si>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</si>
  <si>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</si>
  <si>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</si>
  <si>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</si>
  <si>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</si>
  <si>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</si>
  <si>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</si>
  <si>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</si>
  <si>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</si>
  <si>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</si>
  <si>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</si>
  <si>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</si>
  <si>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</si>
  <si>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</si>
  <si>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</si>
  <si>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</si>
  <si>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</si>
  <si>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</si>
  <si>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</si>
  <si>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</si>
  <si>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</si>
  <si>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</si>
  <si>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</si>
  <si>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</si>
  <si>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</si>
  <si>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</si>
  <si>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</si>
  <si>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</si>
  <si>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</si>
  <si>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</si>
  <si>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</si>
  <si>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</si>
  <si>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</si>
  <si>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</si>
  <si>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</si>
  <si>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</si>
  <si>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</si>
  <si>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</si>
  <si>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</si>
  <si>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</si>
  <si>
    <t>Uygulama Puan</t>
  </si>
  <si>
    <r>
      <rPr>
        <b/>
        <sz val="12"/>
        <color indexed="8"/>
        <rFont val="Times New Roman"/>
        <family val="1"/>
        <charset val="162"/>
      </rPr>
      <t>Dekan:</t>
    </r>
    <r>
      <rPr>
        <sz val="12"/>
        <color indexed="8"/>
        <rFont val="Times New Roman"/>
        <family val="1"/>
        <charset val="162"/>
      </rPr>
      <t xml:space="preserve">  Prof. Dr. Pembe Oltulu</t>
    </r>
  </si>
  <si>
    <r>
      <t xml:space="preserve">Dekan Yardımcısı ve Başkoordinatör: </t>
    </r>
    <r>
      <rPr>
        <sz val="12"/>
        <color theme="1"/>
        <rFont val="Times New Roman"/>
        <family val="1"/>
        <charset val="162"/>
      </rPr>
      <t>Prof. Dr. Figen Taşer</t>
    </r>
  </si>
  <si>
    <t>Dr. Öğr. Üyesi Betül TURAN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</si>
</sst>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49">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164" fontId="31" fillId="0" borderId="0" xfId="0" applyNumberFormat="1" applyFont="1" applyAlignment="1">
      <alignment horizontal="left"/>
    </xf>
    <xf numFmtId="0" fontId="32" fillId="22" borderId="1" xfId="0" applyFont="1" applyFill="1" applyBorder="1" applyAlignment="1">
      <alignment horizontal="center" vertical="center"/>
    </xf>
    <xf numFmtId="0" fontId="34" fillId="15" borderId="1" xfId="0" applyFont="1" applyFill="1" applyBorder="1" applyAlignment="1">
      <alignment vertical="center" wrapText="1"/>
    </xf>
    <xf numFmtId="0" fontId="34" fillId="15" borderId="1" xfId="0" applyFont="1" applyFill="1" applyBorder="1" applyAlignment="1">
      <alignment horizontal="right" vertical="center" wrapText="1"/>
    </xf>
    <xf numFmtId="0" fontId="35" fillId="15" borderId="1" xfId="0" applyFont="1" applyFill="1" applyBorder="1" applyAlignment="1">
      <alignment vertical="center" wrapText="1"/>
    </xf>
    <xf numFmtId="0" fontId="6" fillId="15" borderId="1" xfId="0" applyFont="1" applyFill="1" applyBorder="1" applyAlignment="1">
      <alignment vertical="center" wrapText="1"/>
    </xf>
    <xf numFmtId="0" fontId="31" fillId="15" borderId="1" xfId="0" applyFont="1" applyFill="1" applyBorder="1" applyAlignment="1">
      <alignment vertical="center" wrapText="1"/>
    </xf>
    <xf numFmtId="0" fontId="31" fillId="15" borderId="1" xfId="0" applyFont="1" applyFill="1" applyBorder="1" applyAlignment="1">
      <alignment horizontal="right" vertical="center" wrapText="1"/>
    </xf>
    <xf numFmtId="0" fontId="6" fillId="15" borderId="1" xfId="0" applyFont="1" applyFill="1" applyBorder="1" applyAlignment="1">
      <alignment horizontal="right" vertical="center" wrapText="1"/>
    </xf>
    <xf numFmtId="0" fontId="4" fillId="22"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35" fillId="22" borderId="1" xfId="0" applyFont="1" applyFill="1" applyBorder="1" applyAlignment="1">
      <alignment horizontal="center" vertical="center" wrapText="1"/>
    </xf>
    <xf numFmtId="2" fontId="37" fillId="0" borderId="1" xfId="0" applyNumberFormat="1" applyFont="1" applyBorder="1" applyAlignment="1">
      <alignment horizontal="center"/>
    </xf>
    <xf numFmtId="164" fontId="37" fillId="0" borderId="1" xfId="0" applyNumberFormat="1" applyFont="1" applyBorder="1" applyAlignment="1">
      <alignment horizontal="center"/>
    </xf>
    <xf numFmtId="0" fontId="31" fillId="4" borderId="1" xfId="0" applyFont="1" applyFill="1" applyBorder="1" applyAlignment="1">
      <alignment vertical="top" wrapText="1"/>
    </xf>
    <xf numFmtId="0" fontId="6" fillId="4" borderId="4" xfId="0" applyFont="1" applyFill="1" applyBorder="1" applyAlignment="1">
      <alignment vertical="top"/>
    </xf>
    <xf numFmtId="0" fontId="6" fillId="4" borderId="11" xfId="0" applyFont="1" applyFill="1" applyBorder="1" applyAlignment="1">
      <alignment vertical="top"/>
    </xf>
    <xf numFmtId="0" fontId="6" fillId="4" borderId="3" xfId="0" applyFont="1" applyFill="1" applyBorder="1" applyAlignment="1">
      <alignment vertical="top"/>
    </xf>
    <xf numFmtId="0" fontId="79" fillId="49" borderId="1" xfId="0" applyFont="1" applyFill="1" applyBorder="1" applyAlignment="1">
      <alignment horizontal="left" vertical="center"/>
    </xf>
    <xf numFmtId="0" fontId="79" fillId="47" borderId="1" xfId="0" applyFont="1" applyFill="1" applyBorder="1"/>
    <xf numFmtId="0" fontId="79" fillId="47" borderId="1" xfId="0" applyFont="1" applyFill="1" applyBorder="1" applyAlignment="1">
      <alignment horizontal="left"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 dockstate="right" visibility="0" width="350" row="7">
    <wetp:webextensionref xmlns:r="http://schemas.openxmlformats.org/officeDocument/2006/relationships" r:id="rId2"/>
  </wetp:taskpane>
  <wetp:taskpane dockstate="right" visibility="0" width="350" row="8">
    <wetp:webextensionref xmlns:r="http://schemas.openxmlformats.org/officeDocument/2006/relationships" r:id="rId3"/>
  </wetp:taskpane>
</wetp:taskpanes>
</file>

<file path=xl/webextensions/webextension1.xml><?xml version="1.0" encoding="utf-8"?>
<we:webextension xmlns:we="http://schemas.microsoft.com/office/webextensions/webextension/2010/11" id="{22632464-33C6-4E46-AC14-03B89F4CDA17}">
  <we:reference id="wa200009404" version="1.0.0.5" store="en-US" storeType="OMEX"/>
  <we:alternateReferences>
    <we:reference id="WA200009404" version="1.0.0.5" store="" storeType="OMEX"/>
  </we:alternateReferences>
  <we:properties>
    <we:property name="Office.AutoShowTaskpaneWithDocument" value="true"/>
    <we:property name="claude.fileId" value="&quot;5e0b4fa9-70aa-45cb-a01f-db4eb9c5ff43&quot;"/>
  </we:properties>
  <we:bindings/>
  <we:snapshot xmlns:r="http://schemas.openxmlformats.org/officeDocument/2006/relationships"/>
</we:webextension>
</file>

<file path=xl/webextensions/webextension2.xml><?xml version="1.0" encoding="utf-8"?>
<we:webextension xmlns:we="http://schemas.microsoft.com/office/webextensions/webextension/2010/11" id="{C7190812-D874-475F-862E-F28BD968489D}">
  <we:reference id="wa200005502" version="1.0.0.12" store="en-US" storeType="OMEX"/>
  <we:alternateReferences>
    <we:reference id="WA200005502" version="1.0.0.12" store="" storeType="OMEX"/>
  </we:alternateReferences>
  <we:properties>
    <we:property name="docId" value="&quot;nwwBhUHD3Z3GWhw8bEcVc&quot;"/>
  </we:properties>
  <we:bindings/>
  <we:snapshot xmlns:r="http://schemas.openxmlformats.org/officeDocument/2006/relationships"/>
</we:webextension>
</file>

<file path=xl/webextensions/webextension3.xml><?xml version="1.0" encoding="utf-8"?>
<we:webextension xmlns:we="http://schemas.microsoft.com/office/webextensions/webextension/2010/11" id="{B8DBDA75-52CB-412B-A083-03958FC45ECD}">
  <we:reference id="wa104379190" version="2.0.0.0" store="tr-TR" storeType="OMEX"/>
  <we:alternateReferences>
    <we:reference id="WA104379190" version="2.0.0.0" store="" storeType="OMEX"/>
  </we:alternateReferences>
  <we:properties/>
  <we:bindings>
    <we:binding id="RangeSelect" type="matrix" appref="{F66DCCCD-6CE7-492A-9560-48617472675F}"/>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3305</v>
      </c>
      <c r="C6" s="1486" t="s">
        <v>3306</v>
      </c>
      <c r="D6" s="1486" t="s">
        <v>3307</v>
      </c>
      <c r="E6" s="1486" t="s">
        <v>3308</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62" t="s">
        <v>3204</v>
      </c>
      <c r="B42" s="1562"/>
      <c r="C42" s="1562"/>
      <c r="D42" s="1562"/>
      <c r="E42" s="1562"/>
      <c r="F42" s="1562"/>
    </row>
    <row r="43" spans="1:7" ht="51" customHeight="1" x14ac:dyDescent="0.25">
      <c r="A43" s="1562" t="s">
        <v>2494</v>
      </c>
      <c r="B43" s="1562"/>
      <c r="C43" s="1562"/>
      <c r="D43" s="1562"/>
      <c r="E43" s="1562"/>
      <c r="F43" s="1562"/>
    </row>
    <row r="44" spans="1:7" ht="54.95" customHeight="1" x14ac:dyDescent="0.25">
      <c r="A44" s="1562" t="s">
        <v>2493</v>
      </c>
      <c r="B44" s="1562"/>
      <c r="C44" s="1562"/>
      <c r="D44" s="1562"/>
      <c r="E44" s="1562"/>
      <c r="F44" s="1562"/>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80" t="s">
        <v>2619</v>
      </c>
      <c r="B31" s="1680"/>
      <c r="C31" s="1680"/>
      <c r="D31" s="1680"/>
      <c r="E31" s="1680"/>
      <c r="F31" s="1680"/>
    </row>
    <row r="32" spans="1:6" ht="15.6" customHeight="1" x14ac:dyDescent="0.25">
      <c r="A32" s="1681" t="s">
        <v>2225</v>
      </c>
      <c r="B32" s="1681"/>
      <c r="C32" s="1681"/>
      <c r="D32" s="1681"/>
      <c r="E32" s="1681"/>
      <c r="F32" s="1681"/>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82"/>
      <c r="C444" s="1682"/>
      <c r="D444" s="1682"/>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83" t="s">
        <v>3159</v>
      </c>
      <c r="C701" s="1684"/>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opLeftCell="A21" zoomScale="70" zoomScaleNormal="70" workbookViewId="0">
      <selection activeCell="E514" sqref="E514"/>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63" style="8"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C11" s="559"/>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COUNTIF($B$35:$B$513,"*13ANT.*")-COUNTIF($B$35:$B$513,"*13ANT.L*")</f>
        <v>36</v>
      </c>
      <c r="C15" s="53">
        <f>ROUND(B15/$B$31*100,2)</f>
        <v>24</v>
      </c>
      <c r="D15" s="1461"/>
      <c r="E15" s="1541"/>
      <c r="F15" s="3"/>
    </row>
    <row r="16" spans="1:6" x14ac:dyDescent="0.25">
      <c r="A16" s="705" t="s">
        <v>28</v>
      </c>
      <c r="B16" s="749">
        <f>COUNTIF($B$35:$B$513,"*13ANT.L*")/2</f>
        <v>16</v>
      </c>
      <c r="C16" s="476"/>
      <c r="D16" s="1553">
        <f>B16/$B$32*$C$32</f>
        <v>7.6190476190476186</v>
      </c>
      <c r="E16" s="658"/>
      <c r="F16" s="39"/>
    </row>
    <row r="17" spans="1:6" x14ac:dyDescent="0.25">
      <c r="A17" s="704" t="s">
        <v>5</v>
      </c>
      <c r="B17" s="995">
        <f>COUNTIF($B$35:$B$513,"*13HIS.*")-COUNTIF($B$35:$B$513,"*13HIS.L*")</f>
        <v>25</v>
      </c>
      <c r="C17" s="53">
        <f>ROUND(B17/$B$31*100,2)</f>
        <v>16.670000000000002</v>
      </c>
      <c r="D17" s="1553"/>
      <c r="E17" s="40"/>
      <c r="F17" s="3"/>
    </row>
    <row r="18" spans="1:6" x14ac:dyDescent="0.25">
      <c r="A18" s="705" t="s">
        <v>29</v>
      </c>
      <c r="B18" s="1053">
        <f>COUNTIF($B$35:$B$513,"*13HIS.L*")/2</f>
        <v>15</v>
      </c>
      <c r="C18" s="476"/>
      <c r="D18" s="1553">
        <f>B18/$B$32*$C$32</f>
        <v>7.1428571428571423</v>
      </c>
      <c r="E18" s="658"/>
      <c r="F18" s="39"/>
    </row>
    <row r="19" spans="1:6" x14ac:dyDescent="0.25">
      <c r="A19" s="704" t="s">
        <v>20</v>
      </c>
      <c r="B19" s="847">
        <f>COUNTIF($B$35:$B$513,"*13FIZ.*")-COUNTIF($B$35:$B$513,"*13FIZ.L*")</f>
        <v>22</v>
      </c>
      <c r="C19" s="53">
        <f>ROUND(B19/$B$31*100,2)</f>
        <v>14.67</v>
      </c>
      <c r="D19" s="1553"/>
      <c r="E19" s="658"/>
      <c r="F19" s="3"/>
    </row>
    <row r="20" spans="1:6" x14ac:dyDescent="0.25">
      <c r="A20" s="705" t="s">
        <v>26</v>
      </c>
      <c r="B20" s="837">
        <f>COUNTIF($B$35:$B$513,"*13FIZ.L*")/2</f>
        <v>16</v>
      </c>
      <c r="C20" s="476"/>
      <c r="D20" s="1553">
        <f>B20/$B$32*$C$32</f>
        <v>7.6190476190476186</v>
      </c>
      <c r="E20" s="658"/>
      <c r="F20" s="39"/>
    </row>
    <row r="21" spans="1:6" x14ac:dyDescent="0.25">
      <c r="A21" s="706" t="s">
        <v>53</v>
      </c>
      <c r="B21" s="1237">
        <f>COUNTIF($B$35:$B$513,"*13BIS*")-COUNTIF($B$35:$B$513,"*13BIS.L*")</f>
        <v>22</v>
      </c>
      <c r="C21" s="53">
        <f>ROUND(B21/$B$31*100,2)</f>
        <v>14.67</v>
      </c>
      <c r="D21" s="1553"/>
      <c r="E21" s="559"/>
      <c r="F21" s="3"/>
    </row>
    <row r="22" spans="1:6" x14ac:dyDescent="0.25">
      <c r="A22" s="704" t="s">
        <v>1932</v>
      </c>
      <c r="B22" s="796">
        <f>COUNTIF($B$35:$B$513,"*13TKB.*")-COUNTIF($B$35:$B$513,"*13TKB.L*")</f>
        <v>5</v>
      </c>
      <c r="C22" s="53">
        <f>ROUND(B22/$B$31*100,2)</f>
        <v>3.33</v>
      </c>
      <c r="D22" s="1553"/>
      <c r="E22" s="559"/>
      <c r="F22" s="3"/>
    </row>
    <row r="23" spans="1:6" x14ac:dyDescent="0.25">
      <c r="A23" s="705" t="s">
        <v>1934</v>
      </c>
      <c r="B23" s="797">
        <f>COUNTIF($B$35:$B$513,"*13TKB.L*")/2</f>
        <v>8</v>
      </c>
      <c r="C23" s="476"/>
      <c r="D23" s="1553">
        <f>B23/$B$32*$C$32</f>
        <v>3.8095238095238093</v>
      </c>
      <c r="E23" s="477"/>
      <c r="F23" s="39"/>
    </row>
    <row r="24" spans="1:6" x14ac:dyDescent="0.25">
      <c r="A24" s="706" t="s">
        <v>0</v>
      </c>
      <c r="B24" s="1294">
        <f>COUNTIF($B$35:$B$513,"*13BYF.*")-COUNTIF($B$35:$B$513,"*13BYF.L*")</f>
        <v>5</v>
      </c>
      <c r="C24" s="53">
        <f>ROUND(B24/$B$31*100,2)</f>
        <v>3.33</v>
      </c>
      <c r="D24" s="1553"/>
      <c r="E24" s="26"/>
      <c r="F24" s="3"/>
    </row>
    <row r="25" spans="1:6" x14ac:dyDescent="0.25">
      <c r="A25" s="705" t="s">
        <v>27</v>
      </c>
      <c r="B25" s="1295">
        <f>COUNTIF($B$35:$B$513,"*13BYF.L*")/2</f>
        <v>2</v>
      </c>
      <c r="C25" s="476"/>
      <c r="D25" s="1553">
        <f>B25/$B$32*$C$32</f>
        <v>0.95238095238095233</v>
      </c>
      <c r="E25" s="477"/>
      <c r="F25" s="39"/>
    </row>
    <row r="26" spans="1:6" x14ac:dyDescent="0.25">
      <c r="A26" s="706" t="s">
        <v>21</v>
      </c>
      <c r="B26" s="1203">
        <f>COUNTIF($B$35:$B$513,"*13TMB.*")-COUNTIF($B$35:$B$513,"*13TMB.L*")</f>
        <v>20</v>
      </c>
      <c r="C26" s="53">
        <f>ROUND(B26/$B$31*100,2)</f>
        <v>13.33</v>
      </c>
      <c r="D26" s="1553"/>
      <c r="E26" s="26"/>
      <c r="F26" s="3"/>
    </row>
    <row r="27" spans="1:6" x14ac:dyDescent="0.25">
      <c r="A27" s="704" t="s">
        <v>9</v>
      </c>
      <c r="B27" s="976">
        <f>COUNTIF($B$35:$B$513,"*13TBK.*")-COUNTIF($B$35:$B$513,"*13TBK.L*")</f>
        <v>6</v>
      </c>
      <c r="C27" s="53">
        <f>ROUND(B27/$B$31*100,2)</f>
        <v>4</v>
      </c>
      <c r="D27" s="1553"/>
      <c r="E27" s="3"/>
      <c r="F27" s="3"/>
    </row>
    <row r="28" spans="1:6" x14ac:dyDescent="0.25">
      <c r="A28" s="75" t="s">
        <v>58</v>
      </c>
      <c r="B28" s="1119">
        <f>COUNTIF($B$35:$B$513,"*13TTE.*")-COUNTIF($B$35:$B$513,"*13TTE.L*")</f>
        <v>9</v>
      </c>
      <c r="C28" s="53">
        <f>ROUND(B28/$B$31*100,2)</f>
        <v>6</v>
      </c>
      <c r="D28" s="1553"/>
      <c r="E28" s="3"/>
      <c r="F28" s="3"/>
    </row>
    <row r="29" spans="1:6" x14ac:dyDescent="0.25">
      <c r="A29" s="705" t="s">
        <v>3179</v>
      </c>
      <c r="B29" s="1099">
        <f>COUNTIF($B$35:$B$513,"PDÖ*")</f>
        <v>6</v>
      </c>
      <c r="C29" s="53"/>
      <c r="D29" s="1553">
        <v>2</v>
      </c>
      <c r="E29" s="477"/>
      <c r="F29" s="3"/>
    </row>
    <row r="30" spans="1:6" x14ac:dyDescent="0.25">
      <c r="A30" s="674" t="s">
        <v>2</v>
      </c>
      <c r="B30" s="675">
        <f>SUM(B15:B29)</f>
        <v>213</v>
      </c>
      <c r="C30" s="676">
        <f>SUM(C15:C29)</f>
        <v>100</v>
      </c>
      <c r="D30" s="1462"/>
      <c r="E30" s="26"/>
      <c r="F30" s="3"/>
    </row>
    <row r="31" spans="1:6" x14ac:dyDescent="0.25">
      <c r="A31" s="674" t="s">
        <v>3283</v>
      </c>
      <c r="B31" s="675">
        <f>SUM(B15,B17,B19,B21,B22,B24,B26,B27,B28)</f>
        <v>150</v>
      </c>
      <c r="C31" s="676">
        <f>ROUND(B31/B30*100,0)</f>
        <v>70</v>
      </c>
      <c r="D31" s="1462"/>
      <c r="E31" s="26"/>
      <c r="F31" s="3"/>
    </row>
    <row r="32" spans="1:6" x14ac:dyDescent="0.25">
      <c r="A32" s="1451" t="s">
        <v>3284</v>
      </c>
      <c r="B32" s="1458">
        <f>SUM(B16,B18,B20,B23,B25,B29)</f>
        <v>63</v>
      </c>
      <c r="C32" s="1460">
        <f>ROUND(B32/B30*100,0)</f>
        <v>30</v>
      </c>
      <c r="D32" s="1554">
        <f>SUM(D15:D29)</f>
        <v>29.142857142857142</v>
      </c>
      <c r="E32" s="26"/>
      <c r="F32" s="3"/>
    </row>
    <row r="33" spans="1:6" ht="15.6" customHeight="1" x14ac:dyDescent="0.25">
      <c r="A33" s="1640" t="s">
        <v>2573</v>
      </c>
      <c r="B33" s="1640"/>
      <c r="C33" s="1640"/>
      <c r="D33" s="1640"/>
      <c r="E33" s="677"/>
      <c r="F33" s="518"/>
    </row>
    <row r="34" spans="1:6" ht="65.25" customHeight="1" x14ac:dyDescent="0.25">
      <c r="A34" s="1555" t="s">
        <v>2274</v>
      </c>
      <c r="B34" s="1555"/>
      <c r="C34" s="1555"/>
      <c r="D34" s="1555"/>
      <c r="E34" s="1555"/>
      <c r="F34" s="1555"/>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3448</v>
      </c>
    </row>
    <row r="41" spans="1:6" x14ac:dyDescent="0.25">
      <c r="A41" s="18" t="s">
        <v>37</v>
      </c>
      <c r="B41" s="3" t="s">
        <v>3448</v>
      </c>
    </row>
    <row r="42" spans="1:6" x14ac:dyDescent="0.25">
      <c r="A42" s="470" t="s">
        <v>57</v>
      </c>
      <c r="B42" s="436"/>
      <c r="C42" s="436"/>
      <c r="D42" s="436"/>
      <c r="E42" s="437"/>
      <c r="F42" s="436"/>
    </row>
    <row r="43" spans="1:6" x14ac:dyDescent="0.25">
      <c r="A43" s="18" t="s">
        <v>39</v>
      </c>
      <c r="B43" s="873" t="s">
        <v>2112</v>
      </c>
      <c r="C43" s="873" t="s">
        <v>21</v>
      </c>
      <c r="D43" s="873" t="s">
        <v>2343</v>
      </c>
      <c r="E43" s="873" t="s">
        <v>2488</v>
      </c>
      <c r="F43" s="873" t="s">
        <v>3046</v>
      </c>
    </row>
    <row r="44" spans="1:6" x14ac:dyDescent="0.25">
      <c r="A44" s="18" t="s">
        <v>38</v>
      </c>
      <c r="B44" s="873" t="s">
        <v>2113</v>
      </c>
      <c r="C44" s="873" t="s">
        <v>21</v>
      </c>
      <c r="D44" s="873" t="s">
        <v>2344</v>
      </c>
      <c r="E44" s="873" t="s">
        <v>2488</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3" t="s">
        <v>2488</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1402</v>
      </c>
      <c r="C90" s="517" t="s">
        <v>1</v>
      </c>
      <c r="D90" s="517" t="s">
        <v>2696</v>
      </c>
      <c r="E90" s="518" t="s">
        <v>1327</v>
      </c>
      <c r="F90" s="736" t="s">
        <v>1359</v>
      </c>
    </row>
    <row r="91" spans="1:6" x14ac:dyDescent="0.25">
      <c r="A91" s="5" t="s">
        <v>35</v>
      </c>
      <c r="B91" s="517" t="s">
        <v>1402</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517" t="s">
        <v>1402</v>
      </c>
      <c r="C102" s="736" t="s">
        <v>1</v>
      </c>
      <c r="D102" s="736" t="s">
        <v>2698</v>
      </c>
      <c r="E102" s="736" t="s">
        <v>1344</v>
      </c>
      <c r="F102" s="736" t="s">
        <v>1364</v>
      </c>
    </row>
    <row r="103" spans="1:6" x14ac:dyDescent="0.25">
      <c r="A103" s="5" t="s">
        <v>37</v>
      </c>
      <c r="B103" s="517" t="s">
        <v>1402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987" t="s">
        <v>1213</v>
      </c>
      <c r="C130" s="1033" t="s">
        <v>5</v>
      </c>
      <c r="D130" s="1034" t="s">
        <v>2917</v>
      </c>
      <c r="E130" s="1032" t="s">
        <v>1170</v>
      </c>
      <c r="F130" s="1035" t="s">
        <v>2918</v>
      </c>
    </row>
    <row r="131" spans="1:6" x14ac:dyDescent="0.25">
      <c r="A131" s="5" t="s">
        <v>35</v>
      </c>
      <c r="B131" s="987"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694" t="s">
        <v>3419</v>
      </c>
      <c r="C139" s="1685"/>
      <c r="D139" s="1688"/>
      <c r="E139" s="1689"/>
    </row>
    <row r="140" spans="1:6" x14ac:dyDescent="0.25">
      <c r="A140" s="645" t="s">
        <v>3256</v>
      </c>
      <c r="B140" s="1695"/>
      <c r="C140" s="1686"/>
      <c r="D140" s="1690"/>
      <c r="E140" s="1691"/>
    </row>
    <row r="141" spans="1:6" x14ac:dyDescent="0.25">
      <c r="A141" s="645" t="s">
        <v>3257</v>
      </c>
      <c r="B141" s="1695"/>
      <c r="C141" s="1686"/>
      <c r="D141" s="1690"/>
      <c r="E141" s="1691"/>
    </row>
    <row r="142" spans="1:6" x14ac:dyDescent="0.25">
      <c r="A142" s="645" t="s">
        <v>3258</v>
      </c>
      <c r="B142" s="1695"/>
      <c r="C142" s="1686"/>
      <c r="D142" s="1690"/>
      <c r="E142" s="1691"/>
    </row>
    <row r="143" spans="1:6" x14ac:dyDescent="0.25">
      <c r="A143" s="645" t="s">
        <v>3259</v>
      </c>
      <c r="B143" s="1695"/>
      <c r="C143" s="1686"/>
      <c r="D143" s="1690"/>
      <c r="E143" s="1691"/>
    </row>
    <row r="144" spans="1:6" x14ac:dyDescent="0.25">
      <c r="A144" s="645" t="s">
        <v>3260</v>
      </c>
      <c r="B144" s="1695"/>
      <c r="C144" s="1686"/>
      <c r="D144" s="1690"/>
      <c r="E144" s="1691"/>
      <c r="F144" s="5"/>
    </row>
    <row r="145" spans="1:6" x14ac:dyDescent="0.25">
      <c r="A145" s="645" t="s">
        <v>3261</v>
      </c>
      <c r="B145" s="1695"/>
      <c r="C145" s="1686"/>
      <c r="D145" s="1690"/>
      <c r="E145" s="1691"/>
      <c r="F145" s="5"/>
    </row>
    <row r="146" spans="1:6" x14ac:dyDescent="0.25">
      <c r="A146" s="645" t="s">
        <v>3262</v>
      </c>
      <c r="B146" s="1695"/>
      <c r="C146" s="1686"/>
      <c r="D146" s="1690"/>
      <c r="E146" s="1691"/>
      <c r="F146" s="5"/>
    </row>
    <row r="147" spans="1:6" x14ac:dyDescent="0.25">
      <c r="A147" s="645" t="s">
        <v>3263</v>
      </c>
      <c r="B147" s="1695"/>
      <c r="C147" s="1686"/>
      <c r="D147" s="1690"/>
      <c r="E147" s="1691"/>
      <c r="F147" s="5"/>
    </row>
    <row r="148" spans="1:6" x14ac:dyDescent="0.25">
      <c r="A148" s="645" t="s">
        <v>3264</v>
      </c>
      <c r="B148" s="1696"/>
      <c r="C148" s="1687"/>
      <c r="D148" s="1692"/>
      <c r="E148" s="1693"/>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3449</v>
      </c>
      <c r="F209" s="18"/>
    </row>
    <row r="210" spans="1:6" x14ac:dyDescent="0.25">
      <c r="A210" s="18" t="s">
        <v>38</v>
      </c>
      <c r="B210" s="1079" t="s">
        <v>3011</v>
      </c>
      <c r="C210" s="1086"/>
      <c r="D210" s="701"/>
      <c r="E210" s="702" t="s">
        <v>3449</v>
      </c>
      <c r="F210" s="18"/>
    </row>
    <row r="211" spans="1:6" x14ac:dyDescent="0.25">
      <c r="A211" s="74" t="s">
        <v>40</v>
      </c>
      <c r="B211" s="5"/>
      <c r="C211" s="5" t="s">
        <v>1991</v>
      </c>
      <c r="D211" s="5"/>
      <c r="E211" s="5"/>
      <c r="F211" s="18"/>
    </row>
    <row r="212" spans="1:6" x14ac:dyDescent="0.25">
      <c r="A212" s="74" t="s">
        <v>41</v>
      </c>
      <c r="B212" s="583"/>
      <c r="C212" s="5" t="s">
        <v>1991</v>
      </c>
      <c r="D212" s="5"/>
      <c r="E212" s="5"/>
      <c r="F212" s="1443"/>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583"/>
      <c r="C219" s="583" t="s">
        <v>1991</v>
      </c>
      <c r="D219" s="583"/>
      <c r="E219" s="583"/>
    </row>
    <row r="220" spans="1:6" x14ac:dyDescent="0.25">
      <c r="A220" s="5" t="s">
        <v>38</v>
      </c>
      <c r="B220" s="583"/>
      <c r="C220" s="583" t="s">
        <v>1991</v>
      </c>
      <c r="D220" s="583"/>
      <c r="E220" s="583"/>
    </row>
    <row r="221" spans="1:6" x14ac:dyDescent="0.25">
      <c r="A221" s="72" t="s">
        <v>40</v>
      </c>
      <c r="B221" s="583"/>
      <c r="C221" s="583" t="s">
        <v>1991</v>
      </c>
      <c r="D221" s="583"/>
      <c r="E221" s="583"/>
    </row>
    <row r="222" spans="1:6" x14ac:dyDescent="0.25">
      <c r="A222" s="72" t="s">
        <v>41</v>
      </c>
      <c r="B222" s="583"/>
      <c r="C222" s="583" t="s">
        <v>1991</v>
      </c>
      <c r="D222" s="583"/>
      <c r="E222" s="583"/>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3449</v>
      </c>
      <c r="F229" s="1082"/>
    </row>
    <row r="230" spans="1:6" x14ac:dyDescent="0.25">
      <c r="A230" s="5" t="s">
        <v>38</v>
      </c>
      <c r="B230" s="1089" t="s">
        <v>3319</v>
      </c>
      <c r="C230" s="1088"/>
      <c r="D230" s="711"/>
      <c r="E230" s="842" t="s">
        <v>3449</v>
      </c>
      <c r="F230" s="1083"/>
    </row>
    <row r="231" spans="1:6" x14ac:dyDescent="0.25">
      <c r="A231" s="72" t="s">
        <v>40</v>
      </c>
      <c r="B231" s="992" t="s">
        <v>1243</v>
      </c>
      <c r="C231" s="992" t="s">
        <v>5</v>
      </c>
      <c r="D231" s="993" t="s">
        <v>1226</v>
      </c>
      <c r="E231" s="994" t="s">
        <v>1170</v>
      </c>
      <c r="F231" s="993" t="s">
        <v>1227</v>
      </c>
    </row>
    <row r="232" spans="1:6" x14ac:dyDescent="0.25">
      <c r="A232" s="72" t="s">
        <v>41</v>
      </c>
      <c r="B232" s="992" t="s">
        <v>1252</v>
      </c>
      <c r="C232" s="992" t="s">
        <v>5</v>
      </c>
      <c r="D232" s="1081" t="s">
        <v>1229</v>
      </c>
      <c r="E232" s="994" t="s">
        <v>1170</v>
      </c>
      <c r="F232" s="992" t="s">
        <v>1230</v>
      </c>
    </row>
    <row r="233" spans="1:6" x14ac:dyDescent="0.25">
      <c r="A233" s="645" t="s">
        <v>2597</v>
      </c>
      <c r="B233" s="572"/>
      <c r="C233" s="14"/>
      <c r="D233" s="14"/>
      <c r="E233" s="14"/>
      <c r="F233" s="14"/>
    </row>
    <row r="234" spans="1:6" x14ac:dyDescent="0.25">
      <c r="A234" s="70" t="s">
        <v>34</v>
      </c>
      <c r="B234" s="1028" t="s">
        <v>1219</v>
      </c>
      <c r="C234" s="1042" t="s">
        <v>2022</v>
      </c>
      <c r="D234" s="1045" t="s">
        <v>1220</v>
      </c>
      <c r="E234" s="1045" t="s">
        <v>1170</v>
      </c>
      <c r="F234" s="1042" t="s">
        <v>1221</v>
      </c>
    </row>
    <row r="235" spans="1:6" x14ac:dyDescent="0.25">
      <c r="A235" s="70" t="s">
        <v>35</v>
      </c>
      <c r="B235" s="1046" t="s">
        <v>1222</v>
      </c>
      <c r="C235" s="1047" t="s">
        <v>2022</v>
      </c>
      <c r="D235" s="1047" t="s">
        <v>1223</v>
      </c>
      <c r="E235" s="1048" t="s">
        <v>1170</v>
      </c>
      <c r="F235" s="1047" t="s">
        <v>1224</v>
      </c>
    </row>
    <row r="236" spans="1:6" x14ac:dyDescent="0.25">
      <c r="A236" s="70" t="s">
        <v>36</v>
      </c>
      <c r="B236" s="1028" t="s">
        <v>1219</v>
      </c>
      <c r="C236" s="1028" t="s">
        <v>2960</v>
      </c>
      <c r="D236" s="1028" t="s">
        <v>1220</v>
      </c>
      <c r="E236" s="1028" t="s">
        <v>1170</v>
      </c>
      <c r="F236" s="1028" t="s">
        <v>1221</v>
      </c>
    </row>
    <row r="237" spans="1:6" x14ac:dyDescent="0.25">
      <c r="A237" s="70" t="s">
        <v>37</v>
      </c>
      <c r="B237" s="1028" t="s">
        <v>1222</v>
      </c>
      <c r="C237" s="1028" t="s">
        <v>2960</v>
      </c>
      <c r="D237" s="1028" t="s">
        <v>1223</v>
      </c>
      <c r="E237" s="1028" t="s">
        <v>1170</v>
      </c>
      <c r="F237" s="1028" t="s">
        <v>1224</v>
      </c>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583"/>
      <c r="C246" s="583" t="s">
        <v>1991</v>
      </c>
      <c r="D246" s="583"/>
      <c r="E246" s="583"/>
    </row>
    <row r="247" spans="1:6" ht="15.6" customHeight="1" x14ac:dyDescent="0.25">
      <c r="A247" s="5" t="s">
        <v>37</v>
      </c>
      <c r="B247" s="583"/>
      <c r="C247" s="583" t="s">
        <v>1991</v>
      </c>
      <c r="D247" s="583"/>
      <c r="E247" s="583"/>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3449</v>
      </c>
      <c r="F249" s="74"/>
    </row>
    <row r="250" spans="1:6" ht="15.6" customHeight="1" x14ac:dyDescent="0.25">
      <c r="A250" s="18" t="s">
        <v>38</v>
      </c>
      <c r="B250" s="1089" t="s">
        <v>3321</v>
      </c>
      <c r="C250" s="1090"/>
      <c r="D250" s="74"/>
      <c r="E250" s="1084" t="s">
        <v>3449</v>
      </c>
      <c r="F250" s="74"/>
    </row>
    <row r="251" spans="1:6" ht="15.6" customHeight="1" x14ac:dyDescent="0.25">
      <c r="A251" s="72" t="s">
        <v>40</v>
      </c>
      <c r="B251" s="986" t="s">
        <v>1255</v>
      </c>
      <c r="C251" s="986" t="s">
        <v>5</v>
      </c>
      <c r="D251" s="988" t="s">
        <v>1232</v>
      </c>
      <c r="E251" s="988" t="s">
        <v>1170</v>
      </c>
      <c r="F251" s="987" t="s">
        <v>1233</v>
      </c>
    </row>
    <row r="252" spans="1:6" x14ac:dyDescent="0.25">
      <c r="A252" s="72" t="s">
        <v>41</v>
      </c>
      <c r="B252" s="986" t="s">
        <v>1258</v>
      </c>
      <c r="C252" s="986" t="s">
        <v>5</v>
      </c>
      <c r="D252" s="988" t="s">
        <v>2260</v>
      </c>
      <c r="E252" s="988" t="s">
        <v>1170</v>
      </c>
      <c r="F252" s="987" t="s">
        <v>2261</v>
      </c>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583"/>
      <c r="C261" s="583" t="s">
        <v>1991</v>
      </c>
      <c r="D261" s="583"/>
      <c r="E261" s="583"/>
      <c r="F261" s="583"/>
    </row>
    <row r="262" spans="1:6" x14ac:dyDescent="0.25">
      <c r="A262" s="5" t="s">
        <v>38</v>
      </c>
      <c r="B262" s="583"/>
      <c r="C262" s="583" t="s">
        <v>1991</v>
      </c>
      <c r="D262" s="583"/>
      <c r="E262" s="583"/>
      <c r="F262" s="583"/>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1210" t="s">
        <v>151</v>
      </c>
      <c r="C271" s="1210" t="s">
        <v>53</v>
      </c>
      <c r="D271" s="1210" t="s">
        <v>3099</v>
      </c>
      <c r="E271" s="1210" t="s">
        <v>74</v>
      </c>
      <c r="F271" s="18" t="s">
        <v>150</v>
      </c>
    </row>
    <row r="272" spans="1:6" x14ac:dyDescent="0.25">
      <c r="A272" s="18" t="s">
        <v>38</v>
      </c>
      <c r="B272" s="1210" t="s">
        <v>154</v>
      </c>
      <c r="C272" s="1210" t="s">
        <v>53</v>
      </c>
      <c r="D272" s="1210" t="s">
        <v>3099</v>
      </c>
      <c r="E272" s="1210" t="s">
        <v>74</v>
      </c>
      <c r="F272" s="1210" t="s">
        <v>150</v>
      </c>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2957</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t="s">
        <v>1991</v>
      </c>
      <c r="D297" s="583"/>
      <c r="E297" s="583"/>
      <c r="F297" s="1442"/>
    </row>
    <row r="298" spans="1:6" ht="15.6" customHeight="1" x14ac:dyDescent="0.25">
      <c r="A298" s="5" t="s">
        <v>35</v>
      </c>
      <c r="B298" s="583"/>
      <c r="C298" s="583" t="s">
        <v>1991</v>
      </c>
      <c r="D298" s="583"/>
      <c r="E298" s="583"/>
    </row>
    <row r="299" spans="1:6" ht="15.6" customHeight="1" x14ac:dyDescent="0.25">
      <c r="A299" s="5" t="s">
        <v>36</v>
      </c>
      <c r="B299" s="583"/>
      <c r="C299" s="583" t="s">
        <v>1991</v>
      </c>
      <c r="D299" s="583"/>
      <c r="E299" s="583"/>
    </row>
    <row r="300" spans="1:6" ht="15.6" customHeight="1" x14ac:dyDescent="0.25">
      <c r="A300" s="5" t="s">
        <v>37</v>
      </c>
      <c r="B300" s="583"/>
      <c r="C300" s="583" t="s">
        <v>1991</v>
      </c>
      <c r="D300" s="583"/>
      <c r="E300" s="583"/>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988" t="s">
        <v>2923</v>
      </c>
      <c r="C326" s="988" t="s">
        <v>5</v>
      </c>
      <c r="D326" s="988" t="s">
        <v>1253</v>
      </c>
      <c r="E326" s="988" t="s">
        <v>1170</v>
      </c>
      <c r="F326" s="988" t="s">
        <v>1254</v>
      </c>
    </row>
    <row r="327" spans="1:6" x14ac:dyDescent="0.25">
      <c r="A327" s="74" t="s">
        <v>41</v>
      </c>
      <c r="B327" s="988" t="s">
        <v>2924</v>
      </c>
      <c r="C327" s="988" t="s">
        <v>5</v>
      </c>
      <c r="D327" s="988" t="s">
        <v>1256</v>
      </c>
      <c r="E327" s="988" t="s">
        <v>1170</v>
      </c>
      <c r="F327" s="988" t="s">
        <v>1257</v>
      </c>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3" t="s">
        <v>2488</v>
      </c>
      <c r="F351" s="871" t="s">
        <v>3066</v>
      </c>
    </row>
    <row r="352" spans="1:6" x14ac:dyDescent="0.25">
      <c r="A352" s="5" t="s">
        <v>37</v>
      </c>
      <c r="B352" s="877" t="s">
        <v>3067</v>
      </c>
      <c r="C352" s="877" t="s">
        <v>21</v>
      </c>
      <c r="D352" s="877" t="s">
        <v>3068</v>
      </c>
      <c r="E352" s="873" t="s">
        <v>2488</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2488</v>
      </c>
      <c r="F363" s="877" t="s">
        <v>3072</v>
      </c>
    </row>
    <row r="364" spans="1:6" x14ac:dyDescent="0.25">
      <c r="A364" s="5" t="s">
        <v>37</v>
      </c>
      <c r="B364" s="877" t="s">
        <v>3073</v>
      </c>
      <c r="C364" s="877" t="s">
        <v>21</v>
      </c>
      <c r="D364" s="877" t="s">
        <v>3074</v>
      </c>
      <c r="E364" s="873" t="s">
        <v>2488</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5"/>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200" t="s">
        <v>2120</v>
      </c>
      <c r="C429" s="1200" t="s">
        <v>21</v>
      </c>
      <c r="D429" s="1200" t="s">
        <v>2273</v>
      </c>
      <c r="E429" s="873" t="s">
        <v>2488</v>
      </c>
      <c r="F429" s="1199" t="s">
        <v>3081</v>
      </c>
    </row>
    <row r="430" spans="1:6" x14ac:dyDescent="0.25">
      <c r="A430" s="74" t="s">
        <v>40</v>
      </c>
      <c r="B430" s="1198" t="s">
        <v>2121</v>
      </c>
      <c r="C430" s="873" t="s">
        <v>21</v>
      </c>
      <c r="D430" s="1202" t="s">
        <v>2272</v>
      </c>
      <c r="E430" s="873" t="s">
        <v>2488</v>
      </c>
      <c r="F430" s="1202" t="s">
        <v>3082</v>
      </c>
    </row>
    <row r="431" spans="1:6" x14ac:dyDescent="0.25">
      <c r="A431" s="74" t="s">
        <v>41</v>
      </c>
      <c r="B431" s="1198" t="s">
        <v>2122</v>
      </c>
      <c r="C431" s="873" t="s">
        <v>21</v>
      </c>
      <c r="D431" s="1202" t="s">
        <v>2271</v>
      </c>
      <c r="E431" s="873" t="s">
        <v>2488</v>
      </c>
      <c r="F431" s="1202" t="s">
        <v>3083</v>
      </c>
    </row>
    <row r="432" spans="1:6" x14ac:dyDescent="0.25">
      <c r="A432" s="645" t="s">
        <v>2616</v>
      </c>
      <c r="B432" s="572"/>
      <c r="C432" s="14"/>
      <c r="D432" s="14"/>
      <c r="E432" s="14"/>
      <c r="F432" s="14"/>
    </row>
    <row r="433" spans="1:6" x14ac:dyDescent="0.25">
      <c r="A433" s="18" t="s">
        <v>34</v>
      </c>
      <c r="B433" s="583"/>
      <c r="C433" s="67"/>
      <c r="D433" s="18"/>
      <c r="E433" s="18"/>
      <c r="F433" s="1443"/>
    </row>
    <row r="434" spans="1:6" ht="18.75" customHeight="1" x14ac:dyDescent="0.25">
      <c r="A434" s="18" t="s">
        <v>35</v>
      </c>
      <c r="B434" s="1634" t="s">
        <v>3247</v>
      </c>
      <c r="C434" s="1635"/>
      <c r="D434" s="18"/>
      <c r="E434" s="38"/>
      <c r="F434" s="1443"/>
    </row>
    <row r="435" spans="1:6" x14ac:dyDescent="0.25">
      <c r="A435" s="18" t="s">
        <v>36</v>
      </c>
      <c r="B435" s="1703"/>
      <c r="C435" s="1704"/>
      <c r="D435" s="24"/>
      <c r="E435" s="74"/>
      <c r="F435" s="24"/>
    </row>
    <row r="436" spans="1:6" x14ac:dyDescent="0.25">
      <c r="A436" s="18" t="s">
        <v>37</v>
      </c>
      <c r="B436" s="1636"/>
      <c r="C436" s="1637"/>
      <c r="D436" s="24"/>
      <c r="E436" s="74"/>
      <c r="F436" s="24"/>
    </row>
    <row r="437" spans="1:6" x14ac:dyDescent="0.25">
      <c r="A437" s="470" t="s">
        <v>3253</v>
      </c>
      <c r="B437" s="436"/>
      <c r="C437" s="552"/>
      <c r="D437" s="436"/>
      <c r="E437" s="437"/>
      <c r="F437" s="436"/>
    </row>
    <row r="438" spans="1:6" ht="18.75" customHeight="1" x14ac:dyDescent="0.25">
      <c r="A438" s="18" t="s">
        <v>39</v>
      </c>
      <c r="B438" s="1634" t="s">
        <v>3248</v>
      </c>
      <c r="C438" s="1635"/>
      <c r="D438" s="23"/>
      <c r="E438" s="713"/>
      <c r="F438" s="23"/>
    </row>
    <row r="439" spans="1:6" x14ac:dyDescent="0.25">
      <c r="A439" s="18" t="s">
        <v>38</v>
      </c>
      <c r="B439" s="1636"/>
      <c r="C439" s="1637"/>
      <c r="D439" s="72"/>
      <c r="E439" s="72"/>
      <c r="F439" s="67"/>
    </row>
    <row r="440" spans="1:6" ht="18.75" customHeight="1" x14ac:dyDescent="0.25">
      <c r="A440" s="74" t="s">
        <v>40</v>
      </c>
      <c r="B440" s="1634" t="s">
        <v>3439</v>
      </c>
      <c r="C440" s="1635"/>
      <c r="D440" s="5"/>
      <c r="E440" s="5"/>
      <c r="F440" s="5"/>
    </row>
    <row r="441" spans="1:6" x14ac:dyDescent="0.25">
      <c r="A441" s="74" t="s">
        <v>41</v>
      </c>
      <c r="B441" s="1636"/>
      <c r="C441" s="1637"/>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634" t="s">
        <v>3250</v>
      </c>
      <c r="C448" s="1635"/>
      <c r="D448" s="74"/>
      <c r="E448" s="74"/>
      <c r="F448" s="74"/>
    </row>
    <row r="449" spans="1:6" x14ac:dyDescent="0.25">
      <c r="A449" s="5" t="s">
        <v>38</v>
      </c>
      <c r="B449" s="1636"/>
      <c r="C449" s="1637"/>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697" t="s">
        <v>3251</v>
      </c>
      <c r="C454" s="1698"/>
      <c r="D454" s="5"/>
      <c r="E454" s="5"/>
      <c r="F454" s="5"/>
    </row>
    <row r="455" spans="1:6" x14ac:dyDescent="0.25">
      <c r="A455" s="5" t="s">
        <v>36</v>
      </c>
      <c r="B455" s="1699"/>
      <c r="C455" s="1700"/>
      <c r="D455" s="5"/>
      <c r="E455" s="5"/>
      <c r="F455" s="5"/>
    </row>
    <row r="456" spans="1:6" x14ac:dyDescent="0.25">
      <c r="A456" s="5" t="s">
        <v>37</v>
      </c>
      <c r="B456" s="1701"/>
      <c r="C456" s="1702"/>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9">
    <mergeCell ref="C139:C148"/>
    <mergeCell ref="D139:E148"/>
    <mergeCell ref="A33:D33"/>
    <mergeCell ref="B139:B148"/>
    <mergeCell ref="B454:C456"/>
    <mergeCell ref="B434:C436"/>
    <mergeCell ref="B438:C439"/>
    <mergeCell ref="B440:C441"/>
    <mergeCell ref="B448:C449"/>
  </mergeCells>
  <phoneticPr fontId="70" type="noConversion"/>
  <pageMargins left="0.7" right="0.7" top="0.75" bottom="0.75" header="0.3" footer="0.3"/>
  <pageSetup paperSize="9" orientation="portrait" r:id="rId1"/>
  <extLst>
    <ext xmlns:x15="http://schemas.microsoft.com/office/spreadsheetml/2010/11/main" uri="{F7C9EE02-42E1-4005-9D12-6889AFFD525C}">
      <x15:webExtensions xmlns:xm="http://schemas.microsoft.com/office/excel/2006/main">
        <x15:webExtension appRef="{F66DCCCD-6CE7-492A-9560-48617472675F}">
          <xm:f>'3. Kurul_SKT'!1:1048576</xm:f>
        </x15:webExtension>
      </x15:webExtens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3283</v>
      </c>
      <c r="B32" s="675">
        <f>SUM(B15,B17,B19,B21,B22,B24,B26,B27,B28,B29)</f>
        <v>162</v>
      </c>
      <c r="C32" s="676">
        <f>ROUND(B32/B31*100,0)</f>
        <v>71</v>
      </c>
      <c r="D32" s="1462"/>
      <c r="E32" s="26"/>
      <c r="F32" s="3"/>
    </row>
    <row r="33" spans="1:6" x14ac:dyDescent="0.25">
      <c r="A33" s="1451" t="s">
        <v>3284</v>
      </c>
      <c r="B33" s="1458">
        <f>SUM(B16,B18,B20,B23,B25,B30)</f>
        <v>65</v>
      </c>
      <c r="C33" s="1460">
        <f>ROUND(B33/B31*100,0)</f>
        <v>29</v>
      </c>
      <c r="D33" s="1462">
        <f>SUM(D15:D30)</f>
        <v>28.630769230769232</v>
      </c>
      <c r="E33" s="26"/>
      <c r="F33" s="3"/>
    </row>
    <row r="34" spans="1:6" ht="15.6" customHeight="1" x14ac:dyDescent="0.25">
      <c r="A34" s="1640" t="s">
        <v>2573</v>
      </c>
      <c r="B34" s="1640"/>
      <c r="C34" s="1640"/>
      <c r="D34" s="1640"/>
      <c r="E34" s="677"/>
      <c r="F34" s="518"/>
    </row>
    <row r="35" spans="1:6" ht="65.25" customHeight="1" x14ac:dyDescent="0.25">
      <c r="A35" s="1641" t="s">
        <v>2274</v>
      </c>
      <c r="B35" s="1641"/>
      <c r="C35" s="1641"/>
      <c r="D35" s="1641"/>
      <c r="E35" s="1641"/>
      <c r="F35" s="164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3332</v>
      </c>
      <c r="C84" s="1439" t="s">
        <v>3287</v>
      </c>
      <c r="D84" s="1440"/>
      <c r="E84" s="1441"/>
      <c r="F84" s="1440"/>
    </row>
    <row r="85" spans="1:6" x14ac:dyDescent="0.25">
      <c r="A85" s="5" t="s">
        <v>38</v>
      </c>
      <c r="B85" s="1439" t="s">
        <v>3333</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9" t="s">
        <v>3334</v>
      </c>
      <c r="C121" s="1439" t="s">
        <v>3287</v>
      </c>
      <c r="D121" s="1442"/>
      <c r="E121" s="1443"/>
      <c r="F121" s="1444"/>
    </row>
    <row r="122" spans="1:6" x14ac:dyDescent="0.25">
      <c r="A122" s="70" t="s">
        <v>35</v>
      </c>
      <c r="B122" s="1439" t="s">
        <v>3335</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9" t="s">
        <v>3336</v>
      </c>
      <c r="C183" s="1439" t="s">
        <v>3287</v>
      </c>
      <c r="D183" s="1445"/>
      <c r="E183" s="1445"/>
      <c r="F183" s="1445"/>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3337</v>
      </c>
      <c r="C203" s="1439" t="s">
        <v>3287</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9" t="s">
        <v>3338</v>
      </c>
      <c r="C223" s="1439" t="s">
        <v>3287</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9" t="s">
        <v>3339</v>
      </c>
      <c r="C287" s="1439" t="s">
        <v>3287</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3340</v>
      </c>
      <c r="C316" s="1439" t="s">
        <v>3287</v>
      </c>
      <c r="D316" s="1442"/>
      <c r="E316" s="1442"/>
      <c r="F316" s="1442"/>
    </row>
    <row r="317" spans="1:6" x14ac:dyDescent="0.25">
      <c r="A317" s="74" t="s">
        <v>41</v>
      </c>
      <c r="B317" s="1439" t="s">
        <v>3341</v>
      </c>
      <c r="C317" s="1439" t="s">
        <v>3287</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3342</v>
      </c>
      <c r="C368" s="1439" t="s">
        <v>3287</v>
      </c>
      <c r="D368" s="1445"/>
      <c r="E368" s="1446"/>
      <c r="F368" s="1445"/>
    </row>
    <row r="369" spans="1:6" x14ac:dyDescent="0.25">
      <c r="A369" s="74" t="s">
        <v>41</v>
      </c>
      <c r="B369" s="1439" t="s">
        <v>3343</v>
      </c>
      <c r="C369" s="1439" t="s">
        <v>3287</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9" t="s">
        <v>3344</v>
      </c>
      <c r="C408" s="1439" t="s">
        <v>3287</v>
      </c>
      <c r="D408" s="1447"/>
      <c r="E408" s="1448"/>
      <c r="F408" s="1447"/>
    </row>
    <row r="409" spans="1:6" x14ac:dyDescent="0.25">
      <c r="A409" s="5" t="s">
        <v>38</v>
      </c>
      <c r="B409" s="1439" t="s">
        <v>3345</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3346</v>
      </c>
      <c r="C423" s="1439" t="s">
        <v>3287</v>
      </c>
      <c r="D423" s="1443"/>
      <c r="E423" s="1443"/>
      <c r="F423" s="1443"/>
    </row>
    <row r="424" spans="1:6" x14ac:dyDescent="0.25">
      <c r="A424" s="18" t="s">
        <v>35</v>
      </c>
      <c r="B424" s="1439" t="s">
        <v>3347</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1" t="s">
        <v>3249</v>
      </c>
      <c r="C470" s="1672"/>
      <c r="D470" s="1672"/>
      <c r="E470" s="1672"/>
      <c r="F470" s="1673"/>
    </row>
    <row r="471" spans="1:6" x14ac:dyDescent="0.25">
      <c r="A471" s="18" t="s">
        <v>38</v>
      </c>
      <c r="B471" s="1674"/>
      <c r="C471" s="1675"/>
      <c r="D471" s="1675"/>
      <c r="E471" s="1675"/>
      <c r="F471" s="1676"/>
    </row>
    <row r="472" spans="1:6" x14ac:dyDescent="0.25">
      <c r="A472" s="74" t="s">
        <v>40</v>
      </c>
      <c r="B472" s="1674"/>
      <c r="C472" s="1675"/>
      <c r="D472" s="1675"/>
      <c r="E472" s="1675"/>
      <c r="F472" s="1676"/>
    </row>
    <row r="473" spans="1:6" x14ac:dyDescent="0.25">
      <c r="A473" s="74" t="s">
        <v>41</v>
      </c>
      <c r="B473" s="1677"/>
      <c r="C473" s="1678"/>
      <c r="D473" s="1678"/>
      <c r="E473" s="1678"/>
      <c r="F473" s="1679"/>
    </row>
    <row r="474" spans="1:6" x14ac:dyDescent="0.25">
      <c r="A474" s="645" t="s">
        <v>2611</v>
      </c>
      <c r="B474" s="572"/>
      <c r="C474" s="14"/>
      <c r="D474" s="14"/>
      <c r="E474" s="14"/>
      <c r="F474" s="14"/>
    </row>
    <row r="475" spans="1:6" x14ac:dyDescent="0.25">
      <c r="A475" s="18" t="s">
        <v>34</v>
      </c>
      <c r="B475" s="1662" t="s">
        <v>3247</v>
      </c>
      <c r="C475" s="1663"/>
      <c r="D475" s="1664"/>
      <c r="E475" s="38"/>
      <c r="F475" s="5"/>
    </row>
    <row r="476" spans="1:6" x14ac:dyDescent="0.25">
      <c r="A476" s="18" t="s">
        <v>35</v>
      </c>
      <c r="B476" s="1665"/>
      <c r="C476" s="1666"/>
      <c r="D476" s="1667"/>
      <c r="E476" s="38"/>
      <c r="F476" s="5"/>
    </row>
    <row r="477" spans="1:6" x14ac:dyDescent="0.25">
      <c r="A477" s="18" t="s">
        <v>36</v>
      </c>
      <c r="B477" s="1665"/>
      <c r="C477" s="1666"/>
      <c r="D477" s="1667"/>
      <c r="E477" s="185"/>
      <c r="F477" s="117"/>
    </row>
    <row r="478" spans="1:6" x14ac:dyDescent="0.25">
      <c r="A478" s="18" t="s">
        <v>37</v>
      </c>
      <c r="B478" s="1668"/>
      <c r="C478" s="1669"/>
      <c r="D478" s="1670"/>
      <c r="E478" s="185"/>
      <c r="F478" s="117"/>
    </row>
    <row r="479" spans="1:6" x14ac:dyDescent="0.25">
      <c r="A479" s="470" t="s">
        <v>3253</v>
      </c>
      <c r="B479" s="436"/>
      <c r="C479" s="436"/>
      <c r="D479" s="436"/>
      <c r="E479" s="437"/>
      <c r="F479" s="436"/>
    </row>
    <row r="480" spans="1:6" x14ac:dyDescent="0.25">
      <c r="A480" s="18" t="s">
        <v>39</v>
      </c>
      <c r="B480" s="1662" t="s">
        <v>3248</v>
      </c>
      <c r="C480" s="1663"/>
      <c r="D480" s="1664"/>
      <c r="E480" s="5"/>
      <c r="F480" s="81"/>
    </row>
    <row r="481" spans="1:6" x14ac:dyDescent="0.25">
      <c r="A481" s="18" t="s">
        <v>38</v>
      </c>
      <c r="B481" s="1665"/>
      <c r="C481" s="1666"/>
      <c r="D481" s="1667"/>
      <c r="E481" s="5"/>
      <c r="F481" s="81"/>
    </row>
    <row r="482" spans="1:6" x14ac:dyDescent="0.25">
      <c r="A482" s="74" t="s">
        <v>40</v>
      </c>
      <c r="B482" s="1665"/>
      <c r="C482" s="1666"/>
      <c r="D482" s="1667"/>
      <c r="E482" s="5"/>
      <c r="F482" s="5"/>
    </row>
    <row r="483" spans="1:6" x14ac:dyDescent="0.25">
      <c r="A483" s="74" t="s">
        <v>41</v>
      </c>
      <c r="B483" s="1668"/>
      <c r="C483" s="1669"/>
      <c r="D483" s="167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4" t="s">
        <v>3250</v>
      </c>
      <c r="C490" s="1645"/>
      <c r="D490" s="1646"/>
      <c r="E490" s="38"/>
      <c r="F490" s="5"/>
    </row>
    <row r="491" spans="1:6" ht="15.6" customHeight="1" x14ac:dyDescent="0.25">
      <c r="A491" s="5" t="s">
        <v>38</v>
      </c>
      <c r="B491" s="1647"/>
      <c r="C491" s="1648"/>
      <c r="D491" s="1649"/>
      <c r="E491" s="38"/>
      <c r="F491" s="5"/>
    </row>
    <row r="492" spans="1:6" ht="15.6" customHeight="1" x14ac:dyDescent="0.25">
      <c r="A492" s="72" t="s">
        <v>40</v>
      </c>
      <c r="B492" s="1647"/>
      <c r="C492" s="1648"/>
      <c r="D492" s="1649"/>
      <c r="E492" s="38"/>
      <c r="F492" s="5"/>
    </row>
    <row r="493" spans="1:6" ht="15.6" customHeight="1" x14ac:dyDescent="0.25">
      <c r="A493" s="72" t="s">
        <v>41</v>
      </c>
      <c r="B493" s="1650"/>
      <c r="C493" s="1651"/>
      <c r="D493" s="1652"/>
      <c r="E493" s="38"/>
      <c r="F493" s="5"/>
    </row>
    <row r="494" spans="1:6" x14ac:dyDescent="0.25">
      <c r="A494" s="645" t="s">
        <v>3269</v>
      </c>
      <c r="B494" s="14"/>
      <c r="C494" s="14"/>
      <c r="D494" s="14"/>
      <c r="E494" s="14"/>
      <c r="F494" s="14"/>
    </row>
    <row r="495" spans="1:6" x14ac:dyDescent="0.25">
      <c r="A495" s="5" t="s">
        <v>34</v>
      </c>
      <c r="B495" s="1653" t="s">
        <v>3251</v>
      </c>
      <c r="C495" s="1654"/>
      <c r="D495" s="1655"/>
      <c r="E495" s="5"/>
      <c r="F495" s="5"/>
    </row>
    <row r="496" spans="1:6" x14ac:dyDescent="0.25">
      <c r="A496" s="5" t="s">
        <v>35</v>
      </c>
      <c r="B496" s="1656"/>
      <c r="C496" s="1657"/>
      <c r="D496" s="1658"/>
      <c r="E496" s="5"/>
      <c r="F496" s="5"/>
    </row>
    <row r="497" spans="1:6" x14ac:dyDescent="0.25">
      <c r="A497" s="5" t="s">
        <v>36</v>
      </c>
      <c r="B497" s="1656"/>
      <c r="C497" s="1657"/>
      <c r="D497" s="1658"/>
      <c r="E497" s="5"/>
      <c r="F497" s="5"/>
    </row>
    <row r="498" spans="1:6" x14ac:dyDescent="0.25">
      <c r="A498" s="5" t="s">
        <v>37</v>
      </c>
      <c r="B498" s="1659"/>
      <c r="C498" s="1660"/>
      <c r="D498" s="1661"/>
      <c r="E498" s="5"/>
      <c r="F498" s="5"/>
    </row>
    <row r="499" spans="1:6" x14ac:dyDescent="0.25">
      <c r="A499" s="1519"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G15" sqref="G15"/>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63" t="s">
        <v>3205</v>
      </c>
      <c r="B1" s="1563"/>
      <c r="C1" s="1563"/>
      <c r="D1" s="1563"/>
      <c r="E1" s="1563"/>
      <c r="F1" s="1563"/>
      <c r="G1" s="1563"/>
      <c r="H1" s="1563"/>
      <c r="I1" s="1563"/>
    </row>
    <row r="2" spans="1:19" ht="15.75" customHeight="1" x14ac:dyDescent="0.25">
      <c r="A2" s="1563"/>
      <c r="B2" s="1563"/>
      <c r="C2" s="1563"/>
      <c r="D2" s="1563"/>
      <c r="E2" s="1563"/>
      <c r="F2" s="1563"/>
      <c r="G2" s="1563"/>
      <c r="H2" s="1563"/>
      <c r="I2" s="1563"/>
      <c r="K2" s="41"/>
      <c r="L2" s="41"/>
      <c r="M2" s="40"/>
      <c r="N2" s="40"/>
      <c r="O2" s="40"/>
      <c r="P2" s="40"/>
      <c r="Q2" s="40"/>
      <c r="R2" s="40"/>
    </row>
    <row r="3" spans="1:19" ht="68.099999999999994" customHeight="1" x14ac:dyDescent="0.25">
      <c r="A3" s="1564"/>
      <c r="B3" s="1564"/>
      <c r="C3" s="1564"/>
      <c r="D3" s="1564"/>
      <c r="E3" s="1564"/>
      <c r="F3" s="1564"/>
      <c r="G3" s="1564"/>
      <c r="H3" s="1564"/>
      <c r="I3" s="1564"/>
      <c r="M3" s="40"/>
      <c r="N3" s="40"/>
      <c r="O3" s="40"/>
      <c r="P3" s="40"/>
      <c r="Q3" s="40"/>
      <c r="R3" s="40"/>
    </row>
    <row r="4" spans="1:19" ht="60.75" x14ac:dyDescent="0.3">
      <c r="A4" s="532" t="s">
        <v>2173</v>
      </c>
      <c r="B4" s="1501" t="s">
        <v>3313</v>
      </c>
      <c r="C4" s="1501" t="s">
        <v>3433</v>
      </c>
      <c r="D4" s="1501" t="s">
        <v>3310</v>
      </c>
      <c r="E4" s="1501" t="s">
        <v>3433</v>
      </c>
      <c r="F4" s="1501" t="s">
        <v>3311</v>
      </c>
      <c r="G4" s="1501" t="s">
        <v>3433</v>
      </c>
      <c r="H4" s="1501" t="s">
        <v>3312</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3305</v>
      </c>
      <c r="C6" s="1498"/>
      <c r="D6" s="535" t="s">
        <v>3306</v>
      </c>
      <c r="E6" s="535"/>
      <c r="F6" s="1498" t="s">
        <v>3307</v>
      </c>
      <c r="G6" s="1498"/>
      <c r="H6" s="1498" t="s">
        <v>3308</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v>36</v>
      </c>
      <c r="H7" s="1499">
        <f>IFERROR(INDEX('4. Kurul_SKT'!$B$14:$B$29, MATCH($A7, '4. Kurul_SKT'!$A$14:$A$29, 0)),"")</f>
        <v>44</v>
      </c>
      <c r="I7" s="1499">
        <f>IFERROR(SUM(B7:H7),"")</f>
        <v>112</v>
      </c>
      <c r="J7"/>
      <c r="K7"/>
      <c r="L7"/>
      <c r="M7"/>
      <c r="N7"/>
      <c r="O7"/>
      <c r="P7"/>
      <c r="Q7"/>
      <c r="R7"/>
      <c r="S7"/>
    </row>
    <row r="8" spans="1:19" ht="20.25" x14ac:dyDescent="0.25">
      <c r="A8" s="1524" t="s">
        <v>3414</v>
      </c>
      <c r="B8" s="1499">
        <f>COUNTIFS('1.Kurul_SKT'!$E$38:$E$4521, A8, '1.Kurul_SKT'!$C$38:$C$4521, "*ANT")</f>
        <v>0</v>
      </c>
      <c r="C8" s="1499"/>
      <c r="D8" s="533" t="str">
        <f>IFERROR(INDEX('2.Kurul_SKT'!$B$14:$B$28, MATCH($A8, '2.Kurul_SKT'!$A$14:$A$28, 0)),"")</f>
        <v/>
      </c>
      <c r="E8" s="1499"/>
      <c r="F8" s="1499" t="str">
        <f>IFERROR(INDEX('3. Kurul_SKT_221025'!$B$14:$B$30, MATCH($A8, '3. Kurul_SKT_221025'!$A$14:$A$30, 0)),"")</f>
        <v/>
      </c>
      <c r="G8" s="1499">
        <v>10</v>
      </c>
      <c r="H8" s="1499" t="str">
        <f>IFERROR(INDEX('4. Kurul_SKT'!$B$14:$B$29, MATCH($A8, '4. Kurul_SKT'!$A$14:$A$29, 0)),"")</f>
        <v/>
      </c>
      <c r="I8" s="1499">
        <f t="shared" ref="I8:I9" si="0">IFERROR(SUM(B8:H8),"")</f>
        <v>10</v>
      </c>
      <c r="J8"/>
      <c r="K8"/>
      <c r="L8"/>
      <c r="M8"/>
      <c r="N8"/>
      <c r="O8"/>
      <c r="P8"/>
      <c r="Q8"/>
      <c r="R8"/>
      <c r="S8"/>
    </row>
    <row r="9" spans="1:19" ht="20.25" x14ac:dyDescent="0.25">
      <c r="A9" s="1524" t="s">
        <v>3415</v>
      </c>
      <c r="B9" s="1499">
        <f>COUNTIFS('1.Kurul_SKT'!$E$38:$E$4521, A9, '1.Kurul_SKT'!$C$38:$C$4521, "*ANT")</f>
        <v>0</v>
      </c>
      <c r="C9" s="1499"/>
      <c r="D9" s="533" t="str">
        <f>IFERROR(INDEX('2.Kurul_SKT'!$B$14:$B$28, MATCH($A10, '2.Kurul_SKT'!$A$14:$A$28, 0)),"")</f>
        <v/>
      </c>
      <c r="E9" s="1499"/>
      <c r="F9" s="1499" t="str">
        <f>IFERROR(INDEX('3. Kurul_SKT_221025'!$B$14:$B$30, MATCH($A10, '3. Kurul_SKT_221025'!$A$14:$A$30, 0)),"")</f>
        <v/>
      </c>
      <c r="G9" s="1499">
        <v>11</v>
      </c>
      <c r="H9" s="1499" t="str">
        <f>IFERROR(INDEX('4. Kurul_SKT'!$B$14:$B$29, MATCH($A10, '4. Kurul_SKT'!$A$14:$A$29, 0)),"")</f>
        <v/>
      </c>
      <c r="I9" s="1499">
        <f t="shared" si="0"/>
        <v>11</v>
      </c>
      <c r="J9"/>
      <c r="K9"/>
      <c r="L9"/>
      <c r="M9"/>
      <c r="N9"/>
      <c r="O9"/>
      <c r="P9"/>
      <c r="Q9"/>
      <c r="R9"/>
      <c r="S9"/>
    </row>
    <row r="10" spans="1:19" ht="20.25" x14ac:dyDescent="0.25">
      <c r="A10" s="1524" t="s">
        <v>3416</v>
      </c>
      <c r="B10" s="1499">
        <f>COUNTIFS('1.Kurul_SKT'!$E$38:$E$4521, A10, '1.Kurul_SKT'!$C$38:$C$4521, "*ANT")</f>
        <v>0</v>
      </c>
      <c r="C10" s="1499"/>
      <c r="D10" s="533"/>
      <c r="E10" s="1499"/>
      <c r="F10" s="1499"/>
      <c r="G10" s="1499">
        <v>15</v>
      </c>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22</v>
      </c>
      <c r="I11" s="1499">
        <f t="shared" ref="I11:I61" si="1">IFERROR(SUM(B11:H11),"")</f>
        <v>40</v>
      </c>
      <c r="J11"/>
      <c r="K11"/>
      <c r="L11"/>
      <c r="M11"/>
      <c r="N11"/>
      <c r="O11"/>
      <c r="P11"/>
      <c r="Q11"/>
      <c r="R11"/>
      <c r="S11"/>
    </row>
    <row r="12" spans="1:19" s="39" customFormat="1" ht="20.25" x14ac:dyDescent="0.25">
      <c r="A12" s="528" t="s">
        <v>3287</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f>ROUND((D14/$D$63*100),0)</f>
        <v>10</v>
      </c>
      <c r="F14" s="1499">
        <f>IFERROR(INDEX('3. Kurul_SKT_221025'!$B$14:$B$30, MATCH($A14, '3. Kurul_SKT_221025'!$A$14:$A$30, 0)),"")</f>
        <v>5</v>
      </c>
      <c r="G14" s="1499">
        <v>5</v>
      </c>
      <c r="H14" s="1499">
        <f>IFERROR(INDEX('4. Kurul_SKT'!$B$14:$B$29, MATCH($A14, '4. Kurul_SKT'!$A$14:$A$29, 0)),"")</f>
        <v>11</v>
      </c>
      <c r="I14" s="1499">
        <f t="shared" si="1"/>
        <v>56</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v>3</v>
      </c>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v>1</v>
      </c>
      <c r="F16" s="1500">
        <f>IFERROR(INDEX('3. Kurul_SKT_221025'!$B$14:$B$30, MATCH($A16, '3. Kurul_SKT_221025'!$A$14:$A$30, 0)),"")</f>
        <v>2</v>
      </c>
      <c r="G16" s="1500"/>
      <c r="H16" s="1500">
        <f>IFERROR(INDEX('4. Kurul_SKT'!$B$14:$B$29, MATCH($A16, '4. Kurul_SKT'!$A$14:$A$29, 0)),"")</f>
        <v>2</v>
      </c>
      <c r="I16" s="1499">
        <f t="shared" si="1"/>
        <v>7</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f>ROUND((D17/$D$63*100),2)</f>
        <v>16</v>
      </c>
      <c r="F17" s="1499">
        <f>IFERROR(INDEX('3. Kurul_SKT_221025'!$B$14:$B$30, MATCH($A17, '3. Kurul_SKT_221025'!$A$14:$A$30, 0)),"")</f>
        <v>22</v>
      </c>
      <c r="G17" s="1499">
        <v>22</v>
      </c>
      <c r="H17" s="1499">
        <f>IFERROR(INDEX('4. Kurul_SKT'!$B$14:$B$29, MATCH($A17, '4. Kurul_SKT'!$A$14:$A$29, 0)),"")</f>
        <v>20</v>
      </c>
      <c r="I17" s="1499">
        <f t="shared" si="1"/>
        <v>116</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533"/>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f>ROUND((D20/$D$63*100),0)</f>
        <v>10</v>
      </c>
      <c r="F20" s="1499" t="str">
        <f>IFERROR(INDEX('3. Kurul_SKT_221025'!$B$14:$B$30, MATCH($A20, '3. Kurul_SKT_221025'!$A$14:$A$30, 0)),"")</f>
        <v/>
      </c>
      <c r="G20" s="1499"/>
      <c r="H20" s="1499" t="str">
        <f>IFERROR(INDEX('4. Kurul_SKT'!$B$14:$B$29, MATCH($A20, '4. Kurul_SKT'!$A$14:$A$29, 0)),"")</f>
        <v/>
      </c>
      <c r="I20" s="1499">
        <f t="shared" si="1"/>
        <v>34</v>
      </c>
      <c r="J20"/>
      <c r="K20"/>
      <c r="L20"/>
      <c r="M20"/>
      <c r="N20"/>
      <c r="O20"/>
      <c r="P20"/>
      <c r="Q20"/>
      <c r="R20"/>
      <c r="S20"/>
    </row>
    <row r="21" spans="1:19" ht="20.25" x14ac:dyDescent="0.25">
      <c r="A21" s="1525" t="s">
        <v>3156</v>
      </c>
      <c r="B21" s="1499">
        <f>COUNTIF('1.Kurul_SKT'!$E$38:$E$4521, A21)</f>
        <v>2</v>
      </c>
      <c r="C21" s="1527">
        <v>2</v>
      </c>
      <c r="D21" s="533"/>
      <c r="E21" s="533">
        <v>3</v>
      </c>
      <c r="F21" s="1499"/>
      <c r="G21" s="1499"/>
      <c r="H21" s="1499"/>
      <c r="I21" s="1499"/>
      <c r="J21"/>
      <c r="K21"/>
      <c r="L21"/>
      <c r="M21"/>
      <c r="N21"/>
      <c r="O21"/>
      <c r="P21"/>
      <c r="Q21"/>
      <c r="R21"/>
      <c r="S21"/>
    </row>
    <row r="22" spans="1:19" ht="20.25" x14ac:dyDescent="0.25">
      <c r="A22" s="1525" t="s">
        <v>3317</v>
      </c>
      <c r="B22" s="1499">
        <f>COUNTIF('1.Kurul_SKT'!$E$38:$E$4521, A22)</f>
        <v>2</v>
      </c>
      <c r="C22" s="1527">
        <f t="shared" ref="C22:C25" si="2">ROUND((B22/$B$20*8),2)</f>
        <v>1.33</v>
      </c>
      <c r="D22" s="533"/>
      <c r="E22" s="533">
        <v>4</v>
      </c>
      <c r="F22" s="1499"/>
      <c r="G22" s="1499"/>
      <c r="H22" s="1499"/>
      <c r="I22" s="1499"/>
      <c r="J22"/>
      <c r="K22"/>
      <c r="L22"/>
      <c r="M22"/>
      <c r="N22"/>
      <c r="O22"/>
      <c r="P22"/>
      <c r="Q22"/>
      <c r="R22"/>
      <c r="S22"/>
    </row>
    <row r="23" spans="1:19" ht="20.25" x14ac:dyDescent="0.25">
      <c r="A23" s="1525" t="s">
        <v>3315</v>
      </c>
      <c r="B23" s="1499">
        <f>COUNTIF('1.Kurul_SKT'!$E$38:$E$4521, A23)</f>
        <v>4</v>
      </c>
      <c r="C23" s="1527">
        <f t="shared" si="2"/>
        <v>2.67</v>
      </c>
      <c r="D23" s="533"/>
      <c r="E23" s="533">
        <v>1</v>
      </c>
      <c r="F23" s="1499"/>
      <c r="G23" s="1499"/>
      <c r="H23" s="1499"/>
      <c r="I23" s="1499"/>
      <c r="J23"/>
      <c r="K23"/>
      <c r="L23"/>
      <c r="M23"/>
      <c r="N23"/>
      <c r="O23"/>
      <c r="P23"/>
      <c r="Q23"/>
      <c r="R23"/>
      <c r="S23"/>
    </row>
    <row r="24" spans="1:19" ht="20.25" x14ac:dyDescent="0.25">
      <c r="A24" s="1525" t="s">
        <v>3417</v>
      </c>
      <c r="B24" s="1499">
        <f>COUNTIF('1.Kurul_SKT'!$E$38:$E$4521, A24)</f>
        <v>2</v>
      </c>
      <c r="C24" s="1527">
        <f t="shared" si="2"/>
        <v>1.33</v>
      </c>
      <c r="D24" s="533"/>
      <c r="E24" s="533">
        <v>1</v>
      </c>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v>1</v>
      </c>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f>ROUND((D26/$D$63*100),2)</f>
        <v>8</v>
      </c>
      <c r="F26" s="1499">
        <f>IFERROR(INDEX('3. Kurul_SKT_221025'!$B$14:$B$30, MATCH($A26, '3. Kurul_SKT_221025'!$A$14:$A$30, 0)),"")</f>
        <v>22</v>
      </c>
      <c r="G26" s="1499">
        <v>22</v>
      </c>
      <c r="H26" s="1499">
        <f>IFERROR(INDEX('4. Kurul_SKT'!$B$14:$B$29, MATCH($A26, '4. Kurul_SKT'!$A$14:$A$29, 0)),"")</f>
        <v>22</v>
      </c>
      <c r="I26" s="1499">
        <f t="shared" si="1"/>
        <v>84</v>
      </c>
      <c r="J26"/>
      <c r="K26"/>
      <c r="L26"/>
      <c r="M26"/>
      <c r="N26"/>
      <c r="O26"/>
      <c r="P26"/>
      <c r="Q26"/>
      <c r="R26"/>
      <c r="S26"/>
    </row>
    <row r="27" spans="1:19" s="39" customFormat="1" ht="20.25" x14ac:dyDescent="0.25">
      <c r="A27" s="1524" t="s">
        <v>2172</v>
      </c>
      <c r="B27" s="1499">
        <f>COUNTIF('1.Kurul_SKT'!$E$38:$E$4521, A27)</f>
        <v>0</v>
      </c>
      <c r="C27" s="1499"/>
      <c r="D27" s="533"/>
      <c r="E27" s="533"/>
      <c r="F27" s="1499"/>
      <c r="G27" s="1499">
        <v>15</v>
      </c>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v>1</v>
      </c>
      <c r="F29" s="1500">
        <f>IFERROR(INDEX('3. Kurul_SKT_221025'!$B$14:$B$30, MATCH($A29, '3. Kurul_SKT_221025'!$A$14:$A$30, 0)),"")</f>
        <v>16</v>
      </c>
      <c r="G29" s="1500"/>
      <c r="H29" s="1500">
        <f>IFERROR(INDEX('4. Kurul_SKT'!$B$14:$B$29, MATCH($A29, '4. Kurul_SKT'!$A$14:$A$29, 0)),"")</f>
        <v>6</v>
      </c>
      <c r="I29" s="1499">
        <f t="shared" si="1"/>
        <v>25</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f>ROUND((D30/$D$63*100),0)</f>
        <v>7</v>
      </c>
      <c r="F30" s="1499" t="str">
        <f>IFERROR(INDEX('3. Kurul_SKT_221025'!$B$14:$B$30, MATCH($A30, '3. Kurul_SKT_221025'!$A$14:$A$30, 0)),"")</f>
        <v/>
      </c>
      <c r="G30" s="1499"/>
      <c r="H30" s="1499" t="str">
        <f>IFERROR(INDEX('4. Kurul_SKT'!$B$14:$B$29, MATCH($A30, '4. Kurul_SKT'!$A$14:$A$29, 0)),"")</f>
        <v/>
      </c>
      <c r="I30" s="1499">
        <f t="shared" si="1"/>
        <v>25</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v>3</v>
      </c>
      <c r="F32" s="1499"/>
      <c r="G32" s="1499"/>
      <c r="H32" s="1499"/>
      <c r="I32" s="1499"/>
      <c r="J32"/>
      <c r="K32"/>
      <c r="L32"/>
      <c r="M32"/>
      <c r="N32"/>
      <c r="O32"/>
      <c r="P32"/>
      <c r="Q32"/>
      <c r="R32"/>
      <c r="S32"/>
    </row>
    <row r="33" spans="1:19" s="39" customFormat="1" ht="20.25" x14ac:dyDescent="0.25">
      <c r="A33" s="1525" t="s">
        <v>3372</v>
      </c>
      <c r="B33" s="1499">
        <f>COUNTIF('1.Kurul_SKT'!$E$38:$E$4521, A33)</f>
        <v>7</v>
      </c>
      <c r="C33" s="1499">
        <f t="shared" si="3"/>
        <v>5</v>
      </c>
      <c r="D33" s="533"/>
      <c r="E33" s="533">
        <v>4</v>
      </c>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v>25</v>
      </c>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533"/>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v>3</v>
      </c>
      <c r="F40" s="1500">
        <f>IFERROR(INDEX('3. Kurul_SKT_221025'!$B$14:$B$30, MATCH($A40, '3. Kurul_SKT_221025'!$A$14:$A$30, 0)),"")</f>
        <v>8</v>
      </c>
      <c r="G40" s="1500"/>
      <c r="H40" s="1500">
        <f>IFERROR(INDEX('4. Kurul_SKT'!$B$14:$B$29, MATCH($A40, '4. Kurul_SKT'!$A$14:$A$29, 0)),"")</f>
        <v>9</v>
      </c>
      <c r="I40" s="1499">
        <f t="shared" si="1"/>
        <v>29</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v>4</v>
      </c>
      <c r="F43" s="1500">
        <f>IFERROR(INDEX('3. Kurul_SKT_221025'!$B$14:$B$30, MATCH($A43, '3. Kurul_SKT_221025'!$A$14:$A$30, 0)),"")</f>
        <v>6</v>
      </c>
      <c r="G43" s="1500"/>
      <c r="H43" s="1500">
        <f>IFERROR(INDEX('4. Kurul_SKT'!$B$14:$B$29, MATCH($A43, '4. Kurul_SKT'!$A$14:$A$29, 0)),"")</f>
        <v>2</v>
      </c>
      <c r="I43" s="1499">
        <f t="shared" si="1"/>
        <v>18</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f>ROUNDUP((D44/$D$63*100),0)</f>
        <v>24</v>
      </c>
      <c r="F44" s="1499">
        <f>IFERROR(INDEX('3. Kurul_SKT_221025'!$B$14:$B$30, MATCH($A44, '3. Kurul_SKT_221025'!$A$14:$A$30, 0)),"")</f>
        <v>6</v>
      </c>
      <c r="G44" s="1499"/>
      <c r="H44" s="1499">
        <f>IFERROR(INDEX('4. Kurul_SKT'!$B$14:$B$29, MATCH($A44, '4. Kurul_SKT'!$A$14:$A$29, 0)),"")</f>
        <v>19</v>
      </c>
      <c r="I44" s="1499">
        <f t="shared" si="1"/>
        <v>115</v>
      </c>
      <c r="J44"/>
      <c r="K44"/>
      <c r="L44"/>
      <c r="M44"/>
      <c r="N44"/>
      <c r="O44"/>
      <c r="P44"/>
      <c r="Q44"/>
      <c r="R44"/>
      <c r="S44"/>
    </row>
    <row r="45" spans="1:19" s="39" customFormat="1" ht="20.25" x14ac:dyDescent="0.25">
      <c r="A45" s="1524" t="s">
        <v>2170</v>
      </c>
      <c r="B45" s="1499">
        <f>COUNTIF('1.Kurul_SKT'!$E$38:$E$4521, A45)</f>
        <v>16</v>
      </c>
      <c r="C45" s="1499">
        <f>ROUND((B45/$B$44*24),0)</f>
        <v>10</v>
      </c>
      <c r="D45" s="533"/>
      <c r="E45" s="533">
        <v>3</v>
      </c>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v>14</v>
      </c>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v>7</v>
      </c>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v>5</v>
      </c>
      <c r="F48" s="1500" t="str">
        <f>IFERROR(INDEX('3. Kurul_SKT_221025'!$B$14:$B$30, MATCH($A48, '3. Kurul_SKT_221025'!$A$14:$A$30, 0)),"")</f>
        <v/>
      </c>
      <c r="G48" s="1500"/>
      <c r="H48" s="1500" t="str">
        <f>IFERROR(INDEX('4. Kurul_SKT'!$B$14:$B$29, MATCH($A48, '4. Kurul_SKT'!$A$14:$A$29, 0)),"")</f>
        <v/>
      </c>
      <c r="I48" s="1499">
        <f t="shared" si="1"/>
        <v>19</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f>ROUND((D49/$D$63*100),0)</f>
        <v>19</v>
      </c>
      <c r="F49" s="1499" t="str">
        <f>IFERROR(INDEX('3. Kurul_SKT_221025'!$B$14:$B$30, MATCH($A49, '3. Kurul_SKT_221025'!$A$14:$A$30, 0)),"")</f>
        <v/>
      </c>
      <c r="G49" s="1499"/>
      <c r="H49" s="1499" t="str">
        <f>IFERROR(INDEX('4. Kurul_SKT'!$B$14:$B$29, MATCH($A49, '4. Kurul_SKT'!$A$14:$A$29, 0)),"")</f>
        <v/>
      </c>
      <c r="I49" s="1499">
        <f t="shared" si="1"/>
        <v>89</v>
      </c>
      <c r="J49"/>
      <c r="K49"/>
      <c r="L49"/>
      <c r="M49"/>
      <c r="N49"/>
      <c r="O49"/>
      <c r="P49"/>
      <c r="Q49"/>
      <c r="R49"/>
      <c r="S49"/>
    </row>
    <row r="50" spans="1:19" ht="20.25" x14ac:dyDescent="0.25">
      <c r="A50" s="1525" t="s">
        <v>1979</v>
      </c>
      <c r="B50" s="1499">
        <f>COUNTIF('1.Kurul_SKT'!$E$38:$E$4521, A50)</f>
        <v>25</v>
      </c>
      <c r="C50" s="1499">
        <f>ROUND((B50/$B$49*30),0)</f>
        <v>16</v>
      </c>
      <c r="D50" s="533"/>
      <c r="E50" s="533">
        <v>8</v>
      </c>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v>11</v>
      </c>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v>6</v>
      </c>
      <c r="F52" s="1500" t="str">
        <f>IFERROR(INDEX('3. Kurul_SKT_221025'!$B$14:$B$30, MATCH($A52, '3. Kurul_SKT_221025'!$A$14:$A$30, 0)),"")</f>
        <v/>
      </c>
      <c r="G52" s="1500"/>
      <c r="H52" s="1500" t="str">
        <f>IFERROR(INDEX('4. Kurul_SKT'!$B$14:$B$29, MATCH($A52, '4. Kurul_SKT'!$A$14:$A$29, 0)),"")</f>
        <v/>
      </c>
      <c r="I52" s="1499">
        <f t="shared" si="1"/>
        <v>26</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f>ROUND((D53/$D$63*100),0)</f>
        <v>6</v>
      </c>
      <c r="F53" s="1499" t="str">
        <f>IFERROR(INDEX('3. Kurul_SKT_221025'!$B$14:$B$30, MATCH($A53, '3. Kurul_SKT_221025'!$A$14:$A$30, 0)),"")</f>
        <v/>
      </c>
      <c r="G53" s="1499"/>
      <c r="H53" s="1499" t="str">
        <f>IFERROR(INDEX('4. Kurul_SKT'!$B$14:$B$29, MATCH($A53, '4. Kurul_SKT'!$A$14:$A$29, 0)),"")</f>
        <v/>
      </c>
      <c r="I53" s="1499">
        <f t="shared" si="1"/>
        <v>14</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3309</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1539">
        <f>SUM(E14,E17,E20,E26,E30,E44,E49,E53)</f>
        <v>100</v>
      </c>
      <c r="F63" s="524">
        <f>SUM(F7:F61)-SUM(F11,F16,F29,F36,F40,F43)</f>
        <v>162</v>
      </c>
      <c r="G63" s="524"/>
      <c r="H63" s="524">
        <f>SUM(H7:H61)-SUM(H11,H29,H36,H40,H43,H16)</f>
        <v>147</v>
      </c>
      <c r="I63" s="524">
        <f>SUM(B63:H63)</f>
        <v>948.66</v>
      </c>
      <c r="J63" s="1407"/>
    </row>
    <row r="64" spans="1:19" ht="20.25" x14ac:dyDescent="0.3">
      <c r="A64" s="530" t="s">
        <v>31</v>
      </c>
      <c r="B64" s="1523">
        <f>SUM(B40,B48,B52,)</f>
        <v>22</v>
      </c>
      <c r="C64" s="1523"/>
      <c r="D64" s="80">
        <f>SUM(D16,D29,D48,D52,D40,D43)</f>
        <v>31</v>
      </c>
      <c r="E64" s="1539">
        <f>SUM(E14,E17,E21:E25,E26,E32:E33,E45:E47,E50:E51,E53)</f>
        <v>100</v>
      </c>
      <c r="F64" s="80">
        <f>SUM(F11,F16,F29,F36,F40,F43)</f>
        <v>65</v>
      </c>
      <c r="G64" s="80"/>
      <c r="H64" s="80">
        <f>SUM(H11,H29,H36,H40,H43,H16)</f>
        <v>49</v>
      </c>
      <c r="I64" s="80">
        <f>SUM(B64:H64)</f>
        <v>267</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62" t="s">
        <v>3204</v>
      </c>
      <c r="B67" s="1562"/>
      <c r="C67" s="1562"/>
      <c r="D67" s="1562"/>
      <c r="E67" s="1562"/>
      <c r="F67" s="1562"/>
      <c r="G67" s="1562"/>
      <c r="H67" s="1562"/>
      <c r="I67" s="1562"/>
    </row>
    <row r="68" spans="1:10" ht="51" customHeight="1" x14ac:dyDescent="0.25">
      <c r="A68" s="1562" t="s">
        <v>2494</v>
      </c>
      <c r="B68" s="1562"/>
      <c r="C68" s="1562"/>
      <c r="D68" s="1562"/>
      <c r="E68" s="1562"/>
      <c r="F68" s="1562"/>
      <c r="G68" s="1562"/>
      <c r="H68" s="1562"/>
      <c r="I68" s="1562"/>
    </row>
    <row r="69" spans="1:10" ht="54.95" customHeight="1" x14ac:dyDescent="0.25">
      <c r="A69" s="1562" t="s">
        <v>2493</v>
      </c>
      <c r="B69" s="1562"/>
      <c r="C69" s="1562"/>
      <c r="D69" s="1562"/>
      <c r="E69" s="1562"/>
      <c r="F69" s="1562"/>
      <c r="G69" s="1562"/>
      <c r="H69" s="1562"/>
      <c r="I69" s="1562"/>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8924-CCAB-4ADF-9537-F9580952A00D}">
  <dimension ref="A1:C35"/>
  <sheetViews>
    <sheetView workbookViewId="0">
      <selection activeCell="B32" sqref="B32"/>
    </sheetView>
  </sheetViews>
  <sheetFormatPr defaultRowHeight="15.75" x14ac:dyDescent="0.25"/>
  <cols>
    <col min="1" max="1" width="34.5" customWidth="1"/>
    <col min="2" max="2" width="10.875" bestFit="1" customWidth="1"/>
    <col min="3" max="3" width="11.375" bestFit="1" customWidth="1"/>
  </cols>
  <sheetData>
    <row r="1" spans="1:3" ht="31.5" x14ac:dyDescent="0.25">
      <c r="A1" s="1542" t="s">
        <v>10</v>
      </c>
      <c r="B1" s="1550" t="s">
        <v>3170</v>
      </c>
      <c r="C1" s="1550" t="s">
        <v>3450</v>
      </c>
    </row>
    <row r="2" spans="1:3" x14ac:dyDescent="0.25">
      <c r="A2" s="1543" t="s">
        <v>1</v>
      </c>
      <c r="B2" s="1551"/>
      <c r="C2" s="1551"/>
    </row>
    <row r="3" spans="1:3" x14ac:dyDescent="0.25">
      <c r="A3" s="1544" t="s">
        <v>3414</v>
      </c>
      <c r="B3" s="1551">
        <v>7</v>
      </c>
      <c r="C3" s="1552"/>
    </row>
    <row r="4" spans="1:3" x14ac:dyDescent="0.25">
      <c r="A4" s="1544" t="s">
        <v>3415</v>
      </c>
      <c r="B4" s="1551">
        <v>7</v>
      </c>
      <c r="C4" s="1552"/>
    </row>
    <row r="5" spans="1:3" x14ac:dyDescent="0.25">
      <c r="A5" s="1544" t="s">
        <v>3416</v>
      </c>
      <c r="B5" s="1551">
        <v>10</v>
      </c>
      <c r="C5" s="1552"/>
    </row>
    <row r="6" spans="1:3" x14ac:dyDescent="0.25">
      <c r="A6" s="1545" t="s">
        <v>28</v>
      </c>
      <c r="B6" s="1551"/>
      <c r="C6" s="1552">
        <v>8</v>
      </c>
    </row>
    <row r="7" spans="1:3" x14ac:dyDescent="0.25">
      <c r="A7" s="1543" t="s">
        <v>0</v>
      </c>
      <c r="B7" s="1551"/>
      <c r="C7" s="1552"/>
    </row>
    <row r="8" spans="1:3" x14ac:dyDescent="0.25">
      <c r="A8" s="1544" t="s">
        <v>3139</v>
      </c>
      <c r="B8" s="1551">
        <v>3</v>
      </c>
      <c r="C8" s="1552"/>
    </row>
    <row r="9" spans="1:3" x14ac:dyDescent="0.25">
      <c r="A9" s="1545" t="s">
        <v>27</v>
      </c>
      <c r="B9" s="1551"/>
      <c r="C9" s="1552">
        <v>1</v>
      </c>
    </row>
    <row r="10" spans="1:3" x14ac:dyDescent="0.25">
      <c r="A10" s="1547" t="s">
        <v>53</v>
      </c>
      <c r="B10" s="1551"/>
      <c r="C10" s="1552"/>
    </row>
    <row r="11" spans="1:3" x14ac:dyDescent="0.25">
      <c r="A11" s="1548" t="s">
        <v>74</v>
      </c>
      <c r="B11" s="1551">
        <v>15</v>
      </c>
      <c r="C11" s="1552"/>
    </row>
    <row r="12" spans="1:3" x14ac:dyDescent="0.25">
      <c r="A12" s="1545" t="s">
        <v>54</v>
      </c>
      <c r="B12" s="1551"/>
      <c r="C12" s="1552"/>
    </row>
    <row r="13" spans="1:3" x14ac:dyDescent="0.25">
      <c r="A13" s="1543" t="s">
        <v>20</v>
      </c>
      <c r="B13" s="1551"/>
      <c r="C13" s="1552"/>
    </row>
    <row r="14" spans="1:3" x14ac:dyDescent="0.25">
      <c r="A14" s="1544" t="s">
        <v>2172</v>
      </c>
      <c r="B14" s="1551">
        <v>15</v>
      </c>
      <c r="C14" s="1552"/>
    </row>
    <row r="15" spans="1:3" x14ac:dyDescent="0.25">
      <c r="A15" s="1545" t="s">
        <v>26</v>
      </c>
      <c r="B15" s="1551"/>
      <c r="C15" s="1552">
        <v>8</v>
      </c>
    </row>
    <row r="16" spans="1:3" x14ac:dyDescent="0.25">
      <c r="A16" s="1543" t="s">
        <v>5</v>
      </c>
      <c r="B16" s="1551"/>
      <c r="C16" s="1552"/>
    </row>
    <row r="17" spans="1:3" x14ac:dyDescent="0.25">
      <c r="A17" s="1544" t="s">
        <v>1170</v>
      </c>
      <c r="B17" s="1551">
        <v>17</v>
      </c>
      <c r="C17" s="1552"/>
    </row>
    <row r="18" spans="1:3" x14ac:dyDescent="0.25">
      <c r="A18" s="1545" t="s">
        <v>29</v>
      </c>
      <c r="B18" s="1551"/>
      <c r="C18" s="1552">
        <v>7</v>
      </c>
    </row>
    <row r="19" spans="1:3" x14ac:dyDescent="0.25">
      <c r="A19" s="1546" t="s">
        <v>1932</v>
      </c>
      <c r="B19" s="1551"/>
      <c r="C19" s="1552"/>
    </row>
    <row r="20" spans="1:3" x14ac:dyDescent="0.25">
      <c r="A20" s="1549" t="s">
        <v>435</v>
      </c>
      <c r="B20" s="1551">
        <v>2</v>
      </c>
      <c r="C20" s="1552"/>
    </row>
    <row r="21" spans="1:3" x14ac:dyDescent="0.25">
      <c r="A21" s="1549" t="s">
        <v>431</v>
      </c>
      <c r="B21" s="1551">
        <v>1</v>
      </c>
      <c r="C21" s="1552"/>
    </row>
    <row r="22" spans="1:3" x14ac:dyDescent="0.25">
      <c r="A22" s="1545" t="s">
        <v>1934</v>
      </c>
      <c r="B22" s="1551"/>
      <c r="C22" s="1552">
        <v>4</v>
      </c>
    </row>
    <row r="23" spans="1:3" x14ac:dyDescent="0.25">
      <c r="A23" s="1546" t="s">
        <v>2451</v>
      </c>
      <c r="B23" s="1551"/>
      <c r="C23" s="1552"/>
    </row>
    <row r="24" spans="1:3" x14ac:dyDescent="0.25">
      <c r="A24" s="1549" t="s">
        <v>2452</v>
      </c>
      <c r="B24" s="1551"/>
      <c r="C24" s="1552"/>
    </row>
    <row r="25" spans="1:3" x14ac:dyDescent="0.25">
      <c r="A25" s="1545" t="s">
        <v>3179</v>
      </c>
      <c r="B25" s="1551"/>
      <c r="C25" s="1552">
        <v>2</v>
      </c>
    </row>
    <row r="26" spans="1:3" x14ac:dyDescent="0.25">
      <c r="A26" s="1543" t="s">
        <v>9</v>
      </c>
      <c r="B26" s="1552"/>
      <c r="C26" s="1552"/>
    </row>
    <row r="27" spans="1:3" x14ac:dyDescent="0.25">
      <c r="A27" s="1544" t="s">
        <v>2185</v>
      </c>
      <c r="B27" s="1551">
        <v>4</v>
      </c>
      <c r="C27" s="1552"/>
    </row>
    <row r="28" spans="1:3" x14ac:dyDescent="0.25">
      <c r="A28" s="1545" t="s">
        <v>44</v>
      </c>
      <c r="B28" s="1551"/>
      <c r="C28" s="1552"/>
    </row>
    <row r="29" spans="1:3" x14ac:dyDescent="0.25">
      <c r="A29" s="1543" t="s">
        <v>21</v>
      </c>
      <c r="B29" s="1552"/>
      <c r="C29" s="1552"/>
    </row>
    <row r="30" spans="1:3" x14ac:dyDescent="0.25">
      <c r="A30" s="1544" t="s">
        <v>3045</v>
      </c>
      <c r="B30" s="1551">
        <v>5</v>
      </c>
      <c r="C30" s="1552"/>
    </row>
    <row r="31" spans="1:3" x14ac:dyDescent="0.25">
      <c r="A31" s="1544" t="s">
        <v>2488</v>
      </c>
      <c r="B31" s="1551">
        <v>7</v>
      </c>
      <c r="C31" s="1552"/>
    </row>
    <row r="32" spans="1:3" x14ac:dyDescent="0.25">
      <c r="A32" s="1544" t="s">
        <v>2487</v>
      </c>
      <c r="B32" s="1551">
        <v>1</v>
      </c>
      <c r="C32" s="1552"/>
    </row>
    <row r="33" spans="1:3" x14ac:dyDescent="0.25">
      <c r="A33" s="1545" t="s">
        <v>3309</v>
      </c>
      <c r="B33" s="1551"/>
      <c r="C33" s="1552"/>
    </row>
    <row r="34" spans="1:3" x14ac:dyDescent="0.25">
      <c r="A34" s="1547" t="s">
        <v>58</v>
      </c>
      <c r="B34" s="1552"/>
      <c r="C34" s="1552"/>
    </row>
    <row r="35" spans="1:3" x14ac:dyDescent="0.25">
      <c r="A35" s="1548" t="s">
        <v>2452</v>
      </c>
      <c r="B35" s="1551">
        <v>6</v>
      </c>
      <c r="C35" s="1552"/>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tabSelected="1" topLeftCell="A311" zoomScale="85" zoomScaleNormal="85" workbookViewId="0">
      <selection activeCell="B477" sqref="B477"/>
    </sheetView>
  </sheetViews>
  <sheetFormatPr defaultColWidth="10.875" defaultRowHeight="15.75" x14ac:dyDescent="0.25"/>
  <cols>
    <col min="1" max="1" width="32.125" style="3" bestFit="1" customWidth="1"/>
    <col min="2" max="2" width="45.625" style="3" bestFit="1" customWidth="1"/>
    <col min="3" max="3" width="53.375" style="3" bestFit="1"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3451</v>
      </c>
      <c r="E8" s="563"/>
      <c r="F8" s="1"/>
    </row>
    <row r="9" spans="1:6" ht="15.6" customHeight="1" x14ac:dyDescent="0.25">
      <c r="A9" s="1"/>
      <c r="B9" s="1"/>
      <c r="C9" s="1"/>
      <c r="D9" s="564" t="s">
        <v>3452</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29.93</v>
      </c>
      <c r="D15" s="53"/>
      <c r="E15"/>
      <c r="F15" s="3"/>
    </row>
    <row r="16" spans="1:6" s="39" customFormat="1" ht="15.6" customHeight="1" x14ac:dyDescent="0.25">
      <c r="A16" s="49" t="s">
        <v>28</v>
      </c>
      <c r="B16" s="772">
        <f>COUNTIF($B$37:$B$665,"*14ANT.L*")/2</f>
        <v>22</v>
      </c>
      <c r="C16" s="476"/>
      <c r="D16" s="476">
        <f>B16/$B$32*$C$32</f>
        <v>11.224489795918368</v>
      </c>
      <c r="E16"/>
    </row>
    <row r="17" spans="1:6" ht="15.6" customHeight="1" x14ac:dyDescent="0.25">
      <c r="A17" s="47" t="s">
        <v>5</v>
      </c>
      <c r="B17" s="1054">
        <f>COUNTIF($B$36:$B$658,"*14HIS.*")-COUNTIF($B$36:$B$658,"*14HIS.L*")</f>
        <v>12</v>
      </c>
      <c r="C17" s="53">
        <f>ROUND(B17/$B$31*100,2)</f>
        <v>8.16</v>
      </c>
      <c r="D17" s="53"/>
      <c r="E17"/>
      <c r="F17" s="3"/>
    </row>
    <row r="18" spans="1:6" s="39" customFormat="1" ht="15.6" customHeight="1" x14ac:dyDescent="0.25">
      <c r="A18" s="49" t="s">
        <v>29</v>
      </c>
      <c r="B18" s="1055">
        <f>COUNTIF($B$36:$B$658,"*14HIS.L*")/2</f>
        <v>8</v>
      </c>
      <c r="C18" s="476"/>
      <c r="D18" s="476">
        <f>B18/$B$32*$C$32</f>
        <v>4.0816326530612246</v>
      </c>
      <c r="E18"/>
    </row>
    <row r="19" spans="1:6" ht="15.6" customHeight="1" x14ac:dyDescent="0.25">
      <c r="A19" s="47" t="s">
        <v>20</v>
      </c>
      <c r="B19" s="856">
        <f>COUNTIF($B$36:$B$658,"*14FIZ.*")-COUNTIF($B$37:$B$658,"*14FIZ.L*")</f>
        <v>22</v>
      </c>
      <c r="C19" s="53">
        <f>ROUND(B19/$B$31*100,2)</f>
        <v>14.97</v>
      </c>
      <c r="D19" s="53"/>
      <c r="E19"/>
      <c r="F19" s="3"/>
    </row>
    <row r="20" spans="1:6" s="39" customFormat="1" ht="15.6" customHeight="1" x14ac:dyDescent="0.25">
      <c r="A20" s="49" t="s">
        <v>26</v>
      </c>
      <c r="B20" s="857">
        <f>COUNTIF($B$36:$B$658,"*14FIZ.L*")/2</f>
        <v>6</v>
      </c>
      <c r="C20" s="476"/>
      <c r="D20" s="476">
        <f>B20/$B$32*$C$32</f>
        <v>3.0612244897959182</v>
      </c>
      <c r="E20"/>
    </row>
    <row r="21" spans="1:6" ht="15.6" customHeight="1" x14ac:dyDescent="0.25">
      <c r="A21" s="47" t="s">
        <v>0</v>
      </c>
      <c r="B21" s="1284">
        <f>COUNTIF($B$36:$B$658,"*14BYF.*")-COUNTIF($B$36:$B$658,"*14BYF.L*")</f>
        <v>11</v>
      </c>
      <c r="C21" s="53">
        <f>ROUND(B21/$B$31*100,2)</f>
        <v>7.48</v>
      </c>
      <c r="D21" s="53"/>
      <c r="E21"/>
      <c r="F21" s="3"/>
    </row>
    <row r="22" spans="1:6" s="39" customFormat="1" ht="15.6" customHeight="1" x14ac:dyDescent="0.25">
      <c r="A22" s="49" t="s">
        <v>27</v>
      </c>
      <c r="B22" s="1285">
        <f>COUNTIF($B$36:$B$658,"*14BYF.L*")/2</f>
        <v>2</v>
      </c>
      <c r="C22" s="476"/>
      <c r="D22" s="476">
        <f>B22/$B$32*$C$32</f>
        <v>1.0204081632653061</v>
      </c>
      <c r="E22"/>
    </row>
    <row r="23" spans="1:6" s="39" customFormat="1" ht="15.6" customHeight="1" x14ac:dyDescent="0.25">
      <c r="A23" s="46" t="s">
        <v>1932</v>
      </c>
      <c r="B23" s="810">
        <f>COUNTIF($B$36:$B$658,"*14TKB.*")-COUNTIF($B$36:$B$658,"*14TKB.L*")</f>
        <v>3</v>
      </c>
      <c r="C23" s="1404">
        <f>ROUND(B23/$B$31*100,2)</f>
        <v>2.04</v>
      </c>
      <c r="D23" s="1404"/>
      <c r="E23"/>
    </row>
    <row r="24" spans="1:6" s="39" customFormat="1" ht="15.6" customHeight="1" x14ac:dyDescent="0.25">
      <c r="A24" s="49" t="s">
        <v>1934</v>
      </c>
      <c r="B24" s="790">
        <f>COUNTIF($B$36:$B$658,"*14TKB.L*")/2</f>
        <v>9</v>
      </c>
      <c r="C24" s="476"/>
      <c r="D24" s="476">
        <f>B24/$B$32*$C$32</f>
        <v>4.591836734693878</v>
      </c>
      <c r="E24"/>
    </row>
    <row r="25" spans="1:6" ht="15.6" customHeight="1" x14ac:dyDescent="0.25">
      <c r="A25" s="46" t="s">
        <v>53</v>
      </c>
      <c r="B25" s="1227">
        <f>COUNTIF($B$36:$B$658,"*14BIS.*")-COUNTIF($B$36:$B$658,"*14BIS.L*")</f>
        <v>20</v>
      </c>
      <c r="C25" s="53">
        <f>ROUND(B25/$B$31*100,2)</f>
        <v>13.61</v>
      </c>
      <c r="D25" s="53"/>
      <c r="E25"/>
      <c r="F25" s="3"/>
    </row>
    <row r="26" spans="1:6" ht="15.6" customHeight="1" x14ac:dyDescent="0.25">
      <c r="A26" s="46" t="s">
        <v>1894</v>
      </c>
      <c r="B26" s="984">
        <f>COUNTIF($B$36:$B$658,"*14TGN.*")-COUNTIF($B$36:$B$658,"*14TGN.L*")</f>
        <v>13</v>
      </c>
      <c r="C26" s="53">
        <f t="shared" ref="C26:C28" si="0">ROUND(B26/$B$31*100,2)</f>
        <v>8.84</v>
      </c>
      <c r="D26" s="53"/>
      <c r="E26"/>
      <c r="F26" s="3"/>
    </row>
    <row r="27" spans="1:6" ht="15.6" customHeight="1" x14ac:dyDescent="0.25">
      <c r="A27" s="46" t="s">
        <v>9</v>
      </c>
      <c r="B27" s="984">
        <f>COUNTIF($B$36:$B$658,"*14TBK.*")</f>
        <v>19</v>
      </c>
      <c r="C27" s="53">
        <f t="shared" si="0"/>
        <v>12.93</v>
      </c>
      <c r="D27" s="53"/>
      <c r="E27"/>
      <c r="F27" s="3"/>
    </row>
    <row r="28" spans="1:6" ht="15.6" customHeight="1" x14ac:dyDescent="0.25">
      <c r="A28" s="46" t="s">
        <v>2451</v>
      </c>
      <c r="B28" s="1520">
        <f>COUNTIF($B$36:$B$658,"14TEBAD.*")-COUNTIF($B$36:$B$658,"14TEBAD.L*")</f>
        <v>3</v>
      </c>
      <c r="C28" s="53">
        <f t="shared" si="0"/>
        <v>2.04</v>
      </c>
      <c r="D28" s="53"/>
      <c r="E28"/>
      <c r="F28" s="3"/>
    </row>
    <row r="29" spans="1:6" ht="15.6" customHeight="1" x14ac:dyDescent="0.25">
      <c r="A29" s="1110" t="s">
        <v>3179</v>
      </c>
      <c r="B29" s="1403">
        <f>COUNTIF($B$36:$B$658,"14TEBAD.L*")/4</f>
        <v>2</v>
      </c>
      <c r="C29" s="676"/>
      <c r="D29" s="476">
        <f>B29/$B$32*$C$32</f>
        <v>1.0204081632653061</v>
      </c>
      <c r="E29"/>
      <c r="F29" s="3"/>
    </row>
    <row r="30" spans="1:6" ht="15.6" customHeight="1" x14ac:dyDescent="0.25">
      <c r="A30" s="686" t="s">
        <v>2</v>
      </c>
      <c r="B30" s="676">
        <f>SUM(B15:B29)</f>
        <v>196</v>
      </c>
      <c r="C30" s="676">
        <f>SUM(C14:C29)</f>
        <v>100.00000000000001</v>
      </c>
      <c r="D30" s="1522"/>
      <c r="E30"/>
      <c r="F30" s="3"/>
    </row>
    <row r="31" spans="1:6" ht="15.6" customHeight="1" x14ac:dyDescent="0.25">
      <c r="A31" s="1455" t="s">
        <v>3283</v>
      </c>
      <c r="B31" s="676">
        <f>SUM(B15,B17,B19,B21,B23,B25,B26,B27,B28)</f>
        <v>147</v>
      </c>
      <c r="C31" s="1456">
        <f>ROUND(B31/B30*100,0)</f>
        <v>75</v>
      </c>
      <c r="D31" s="53"/>
      <c r="E31"/>
      <c r="F31" s="3"/>
    </row>
    <row r="32" spans="1:6" ht="15.6" customHeight="1" x14ac:dyDescent="0.25">
      <c r="A32" s="686" t="s">
        <v>3284</v>
      </c>
      <c r="B32" s="1460">
        <f>SUM(B16,B18,B20,B22,B24,B29)</f>
        <v>49</v>
      </c>
      <c r="C32" s="1460">
        <f>ROUND(B32/B30*100,0)</f>
        <v>25</v>
      </c>
      <c r="D32" s="476">
        <f>SUM(D15:D29)</f>
        <v>25</v>
      </c>
      <c r="E32"/>
      <c r="F32" s="3"/>
    </row>
    <row r="33" spans="1:16" ht="15.6" customHeight="1" x14ac:dyDescent="0.25">
      <c r="A33" s="1680" t="s">
        <v>2619</v>
      </c>
      <c r="B33" s="1680"/>
      <c r="C33" s="1680"/>
      <c r="D33" s="1680"/>
      <c r="E33" s="1680"/>
      <c r="F33" s="1680"/>
    </row>
    <row r="34" spans="1:16" ht="15.6" customHeight="1" x14ac:dyDescent="0.25">
      <c r="A34" s="1556" t="s">
        <v>2225</v>
      </c>
      <c r="B34" s="1557"/>
      <c r="C34" s="1557"/>
      <c r="D34" s="1557"/>
      <c r="E34" s="1557"/>
      <c r="F34" s="1558"/>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705" t="s">
        <v>3282</v>
      </c>
      <c r="C38" s="72"/>
      <c r="D38" s="72"/>
      <c r="E38" s="72"/>
      <c r="F38" s="72"/>
    </row>
    <row r="39" spans="1:16" ht="15.6" customHeight="1" x14ac:dyDescent="0.25">
      <c r="A39" s="72" t="s">
        <v>35</v>
      </c>
      <c r="B39" s="1706"/>
      <c r="C39" s="72"/>
      <c r="D39" s="72"/>
      <c r="E39" s="72"/>
      <c r="F39" s="72"/>
    </row>
    <row r="40" spans="1:16" ht="15.6" customHeight="1" x14ac:dyDescent="0.25">
      <c r="A40" s="72" t="s">
        <v>36</v>
      </c>
      <c r="B40" s="1706"/>
      <c r="C40" s="72"/>
      <c r="D40" s="72"/>
      <c r="E40" s="72"/>
      <c r="F40" s="72"/>
      <c r="G40" s="516"/>
      <c r="H40" s="516"/>
      <c r="I40" s="516"/>
      <c r="J40" s="516"/>
      <c r="K40" s="516"/>
      <c r="L40" s="516"/>
      <c r="M40" s="516"/>
      <c r="N40" s="516"/>
      <c r="O40" s="516"/>
    </row>
    <row r="41" spans="1:16" ht="15.6" customHeight="1" x14ac:dyDescent="0.25">
      <c r="A41" s="72" t="s">
        <v>37</v>
      </c>
      <c r="B41" s="1707"/>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7"/>
      <c r="C59" s="1517" t="s">
        <v>1991</v>
      </c>
      <c r="D59" s="1517"/>
      <c r="E59" s="1517"/>
      <c r="F59" s="1517"/>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7"/>
      <c r="C64" s="1517" t="s">
        <v>1991</v>
      </c>
      <c r="D64" s="1517"/>
      <c r="E64" s="1517"/>
      <c r="F64" s="1517"/>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8"/>
      <c r="C66" s="1518" t="s">
        <v>1991</v>
      </c>
      <c r="D66" s="1518"/>
      <c r="E66" s="1518"/>
      <c r="F66" s="1518"/>
    </row>
    <row r="67" spans="1:8" s="8" customFormat="1" ht="15.6" customHeight="1" x14ac:dyDescent="0.25">
      <c r="A67" s="645" t="s">
        <v>2623</v>
      </c>
      <c r="B67" s="645"/>
      <c r="C67" s="645"/>
      <c r="D67" s="645"/>
      <c r="E67" s="645"/>
      <c r="F67" s="645"/>
    </row>
    <row r="68" spans="1:8" x14ac:dyDescent="0.25">
      <c r="A68" s="70" t="s">
        <v>34</v>
      </c>
      <c r="B68" s="848" t="s">
        <v>2016</v>
      </c>
      <c r="C68" s="849" t="s">
        <v>1896</v>
      </c>
      <c r="D68" s="850"/>
      <c r="E68" s="851" t="s">
        <v>1327</v>
      </c>
      <c r="F68" s="16"/>
    </row>
    <row r="69" spans="1:8" x14ac:dyDescent="0.25">
      <c r="A69" s="70" t="s">
        <v>35</v>
      </c>
      <c r="B69" s="848" t="s">
        <v>2016</v>
      </c>
      <c r="C69" s="849" t="s">
        <v>1896</v>
      </c>
      <c r="D69" s="850"/>
      <c r="E69" s="851" t="s">
        <v>1327</v>
      </c>
      <c r="F69" s="16"/>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708" t="s">
        <v>3424</v>
      </c>
      <c r="C73" s="5"/>
      <c r="D73" s="5"/>
      <c r="E73" s="5"/>
      <c r="F73" s="5"/>
    </row>
    <row r="74" spans="1:8" ht="15.6" customHeight="1" x14ac:dyDescent="0.25">
      <c r="A74" s="5" t="s">
        <v>38</v>
      </c>
      <c r="B74" s="1709"/>
      <c r="C74" s="1517"/>
      <c r="D74" s="1517"/>
      <c r="E74" s="1517"/>
      <c r="F74" s="1517"/>
    </row>
    <row r="75" spans="1:8" ht="15.6" customHeight="1" x14ac:dyDescent="0.25">
      <c r="A75" s="72" t="s">
        <v>40</v>
      </c>
      <c r="B75" s="1709"/>
      <c r="C75" s="5"/>
      <c r="D75" s="5"/>
      <c r="E75" s="5"/>
      <c r="F75" s="5"/>
    </row>
    <row r="76" spans="1:8" ht="15.6" customHeight="1" x14ac:dyDescent="0.25">
      <c r="A76" s="72" t="s">
        <v>41</v>
      </c>
      <c r="B76" s="1710"/>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705" t="s">
        <v>3425</v>
      </c>
      <c r="C78" s="5"/>
      <c r="D78" s="5"/>
      <c r="E78" s="5"/>
      <c r="F78" s="5"/>
      <c r="G78" s="516"/>
      <c r="H78" s="516"/>
    </row>
    <row r="79" spans="1:8" ht="15.6" customHeight="1" x14ac:dyDescent="0.25">
      <c r="A79" s="5" t="s">
        <v>35</v>
      </c>
      <c r="B79" s="1706"/>
      <c r="C79" s="1517"/>
      <c r="D79" s="1517"/>
      <c r="E79" s="1517"/>
      <c r="F79" s="1517"/>
      <c r="G79" s="516"/>
      <c r="H79" s="516"/>
    </row>
    <row r="80" spans="1:8" ht="15.6" customHeight="1" x14ac:dyDescent="0.25">
      <c r="A80" s="5" t="s">
        <v>36</v>
      </c>
      <c r="B80" s="1706"/>
      <c r="C80" s="5"/>
      <c r="D80" s="5"/>
      <c r="E80" s="5"/>
      <c r="F80" s="5"/>
      <c r="G80" s="516"/>
    </row>
    <row r="81" spans="1:6" ht="15.6" customHeight="1" x14ac:dyDescent="0.25">
      <c r="A81" s="5" t="s">
        <v>37</v>
      </c>
      <c r="B81" s="1706"/>
      <c r="C81" s="5"/>
      <c r="D81" s="5"/>
      <c r="E81" s="5"/>
      <c r="F81" s="5"/>
    </row>
    <row r="82" spans="1:6" ht="15.6" customHeight="1" x14ac:dyDescent="0.25">
      <c r="A82" s="435" t="s">
        <v>57</v>
      </c>
      <c r="B82" s="1706"/>
      <c r="C82" s="435"/>
      <c r="D82" s="435"/>
      <c r="E82" s="435"/>
      <c r="F82" s="435"/>
    </row>
    <row r="83" spans="1:6" ht="15.6" customHeight="1" x14ac:dyDescent="0.25">
      <c r="A83" s="5" t="s">
        <v>39</v>
      </c>
      <c r="B83" s="1706"/>
      <c r="C83" s="5"/>
      <c r="D83" s="5"/>
      <c r="E83" s="5"/>
      <c r="F83" s="5"/>
    </row>
    <row r="84" spans="1:6" ht="15.6" customHeight="1" x14ac:dyDescent="0.25">
      <c r="A84" s="5" t="s">
        <v>38</v>
      </c>
      <c r="B84" s="1706"/>
      <c r="C84" s="1517"/>
      <c r="D84" s="1517"/>
      <c r="E84" s="1517"/>
      <c r="F84" s="1517"/>
    </row>
    <row r="85" spans="1:6" ht="15.6" customHeight="1" x14ac:dyDescent="0.25">
      <c r="A85" s="5" t="s">
        <v>40</v>
      </c>
      <c r="B85" s="1706"/>
      <c r="C85" s="5"/>
      <c r="D85" s="5"/>
      <c r="E85" s="5"/>
      <c r="F85" s="5"/>
    </row>
    <row r="86" spans="1:6" ht="15.6" customHeight="1" x14ac:dyDescent="0.25">
      <c r="A86" s="5" t="s">
        <v>41</v>
      </c>
      <c r="B86" s="1707"/>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B95" s="1101" t="s">
        <v>3369</v>
      </c>
      <c r="C95" s="1102" t="s">
        <v>2451</v>
      </c>
      <c r="D95" s="1103" t="s">
        <v>3026</v>
      </c>
      <c r="E95" s="1102" t="s">
        <v>2452</v>
      </c>
      <c r="F95" s="1102" t="s">
        <v>3031</v>
      </c>
    </row>
    <row r="96" spans="1:6" ht="15.6" customHeight="1" x14ac:dyDescent="0.25">
      <c r="A96" s="27" t="s">
        <v>38</v>
      </c>
      <c r="B96" s="1095" t="s">
        <v>3370</v>
      </c>
      <c r="C96" s="1102" t="s">
        <v>2451</v>
      </c>
      <c r="D96" s="1105" t="s">
        <v>3200</v>
      </c>
      <c r="E96" s="1104" t="s">
        <v>2452</v>
      </c>
      <c r="F96" s="1106" t="s">
        <v>3031</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B101" s="1107" t="s">
        <v>3371</v>
      </c>
      <c r="C101" s="1102" t="s">
        <v>2451</v>
      </c>
      <c r="D101" s="1108" t="s">
        <v>3030</v>
      </c>
      <c r="E101" s="1109" t="s">
        <v>2452</v>
      </c>
      <c r="F101" s="1108" t="s">
        <v>3031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E131" s="3"/>
    </row>
    <row r="132" spans="1:6" ht="15.6" customHeight="1" x14ac:dyDescent="0.25">
      <c r="A132" s="27" t="s">
        <v>36</v>
      </c>
      <c r="E132" s="3"/>
    </row>
    <row r="133" spans="1:6" ht="15.6" customHeight="1" x14ac:dyDescent="0.25">
      <c r="A133" s="27" t="s">
        <v>37</v>
      </c>
      <c r="E133" s="3"/>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row>
    <row r="153" spans="1:7" ht="15.6" customHeight="1" x14ac:dyDescent="0.25">
      <c r="A153" s="5" t="s">
        <v>35</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3" t="s">
        <v>2072</v>
      </c>
      <c r="C163" s="804" t="s">
        <v>2773</v>
      </c>
      <c r="D163" s="803" t="s">
        <v>529</v>
      </c>
      <c r="E163" s="803" t="s">
        <v>2774</v>
      </c>
      <c r="F163" s="803" t="s">
        <v>528</v>
      </c>
    </row>
    <row r="164" spans="1:6" ht="15.6" customHeight="1" x14ac:dyDescent="0.25">
      <c r="A164" s="5" t="s">
        <v>36</v>
      </c>
      <c r="B164" s="935" t="s">
        <v>3406</v>
      </c>
      <c r="C164" s="923" t="s">
        <v>9</v>
      </c>
      <c r="D164" s="935" t="s">
        <v>887</v>
      </c>
      <c r="E164" s="978" t="s">
        <v>2897</v>
      </c>
      <c r="F164" s="923" t="s">
        <v>888</v>
      </c>
    </row>
    <row r="165" spans="1:6" ht="15.6" customHeight="1" x14ac:dyDescent="0.25">
      <c r="A165" s="5" t="s">
        <v>37</v>
      </c>
      <c r="B165" s="935" t="s">
        <v>3407</v>
      </c>
      <c r="C165" s="923" t="s">
        <v>9</v>
      </c>
      <c r="D165" s="935" t="s">
        <v>887</v>
      </c>
      <c r="E165" s="978" t="s">
        <v>2897</v>
      </c>
      <c r="F165" s="923" t="s">
        <v>888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B196" s="918" t="s">
        <v>3407</v>
      </c>
      <c r="C196" s="918" t="s">
        <v>9</v>
      </c>
      <c r="D196" s="918" t="s">
        <v>887</v>
      </c>
      <c r="E196" s="918" t="s">
        <v>2897</v>
      </c>
      <c r="F196" s="918" t="s">
        <v>888</v>
      </c>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830" t="s">
        <v>2056</v>
      </c>
      <c r="C209" s="830" t="s">
        <v>20</v>
      </c>
      <c r="D209" s="830" t="s">
        <v>379</v>
      </c>
      <c r="E209" s="830" t="s">
        <v>2172</v>
      </c>
      <c r="F209" s="830" t="s">
        <v>2857</v>
      </c>
    </row>
    <row r="210" spans="1:6" ht="15.6" customHeight="1" x14ac:dyDescent="0.25">
      <c r="A210" s="5" t="s">
        <v>38</v>
      </c>
      <c r="B210" s="75"/>
      <c r="C210" s="75"/>
      <c r="D210" s="75"/>
      <c r="E210" s="75"/>
    </row>
    <row r="211" spans="1:6" ht="15.6" customHeight="1" x14ac:dyDescent="0.25">
      <c r="A211" s="72" t="s">
        <v>40</v>
      </c>
      <c r="B211" s="1535" t="s">
        <v>2165</v>
      </c>
      <c r="C211" s="1536" t="s">
        <v>1988</v>
      </c>
      <c r="D211" s="75"/>
      <c r="E211" s="75"/>
    </row>
    <row r="212" spans="1:6" ht="15.6" customHeight="1" x14ac:dyDescent="0.25">
      <c r="A212" s="72" t="s">
        <v>41</v>
      </c>
      <c r="B212" s="1535" t="s">
        <v>2165</v>
      </c>
      <c r="C212" s="1536" t="s">
        <v>1988</v>
      </c>
      <c r="D212" s="75"/>
      <c r="E212" s="75"/>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1204" t="s">
        <v>3119</v>
      </c>
      <c r="C219" s="1213" t="s">
        <v>53</v>
      </c>
      <c r="D219" s="1236" t="s">
        <v>3118</v>
      </c>
      <c r="E219" s="1236" t="s">
        <v>74</v>
      </c>
      <c r="F219" s="1236" t="s">
        <v>2387</v>
      </c>
    </row>
    <row r="220" spans="1:6" ht="15.6" customHeight="1" x14ac:dyDescent="0.25">
      <c r="A220" s="5" t="s">
        <v>38</v>
      </c>
      <c r="B220" s="1204" t="s">
        <v>3120</v>
      </c>
      <c r="C220" s="1213" t="s">
        <v>53</v>
      </c>
      <c r="D220" s="1236" t="s">
        <v>3118</v>
      </c>
      <c r="E220" s="1236" t="s">
        <v>74</v>
      </c>
      <c r="F220" s="1236" t="s">
        <v>2387</v>
      </c>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72"/>
      <c r="C234" s="72" t="s">
        <v>1991</v>
      </c>
      <c r="D234" s="72"/>
      <c r="E234" s="72"/>
    </row>
    <row r="235" spans="1:6" ht="15.6" customHeight="1" x14ac:dyDescent="0.25">
      <c r="A235" s="5" t="s">
        <v>35</v>
      </c>
      <c r="B235" s="72"/>
      <c r="C235" s="72" t="s">
        <v>1991</v>
      </c>
      <c r="D235" s="72"/>
      <c r="E235" s="72"/>
    </row>
    <row r="236" spans="1:6" ht="15.6" customHeight="1" x14ac:dyDescent="0.25">
      <c r="A236" s="5" t="s">
        <v>36</v>
      </c>
      <c r="B236" s="72"/>
      <c r="C236" s="72" t="s">
        <v>1991</v>
      </c>
      <c r="D236" s="72"/>
      <c r="E236" s="72"/>
    </row>
    <row r="237" spans="1:6" ht="15.6" customHeight="1" x14ac:dyDescent="0.25">
      <c r="A237" s="5" t="s">
        <v>37</v>
      </c>
      <c r="B237" s="72"/>
      <c r="C237" s="72" t="s">
        <v>1991</v>
      </c>
      <c r="D237" s="72"/>
      <c r="E237" s="72"/>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39" t="s">
        <v>3448</v>
      </c>
    </row>
    <row r="249" spans="1:6" ht="15.6" customHeight="1" x14ac:dyDescent="0.25">
      <c r="A249" s="5" t="s">
        <v>37</v>
      </c>
      <c r="B249" s="39" t="s">
        <v>3448</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830" t="s">
        <v>2057</v>
      </c>
      <c r="C256" s="830" t="s">
        <v>20</v>
      </c>
      <c r="D256" s="830" t="s">
        <v>382</v>
      </c>
      <c r="E256" s="830" t="s">
        <v>2172</v>
      </c>
      <c r="F256" s="830" t="s">
        <v>2375</v>
      </c>
    </row>
    <row r="257" spans="1:38" ht="15.6" customHeight="1" x14ac:dyDescent="0.25">
      <c r="A257" s="5" t="s">
        <v>35</v>
      </c>
      <c r="B257" s="830" t="s">
        <v>2058</v>
      </c>
      <c r="C257" s="830" t="s">
        <v>20</v>
      </c>
      <c r="D257" s="830" t="s">
        <v>385</v>
      </c>
      <c r="E257" s="830" t="s">
        <v>2172</v>
      </c>
      <c r="F257" s="830" t="s">
        <v>2375</v>
      </c>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72"/>
      <c r="C286" s="72"/>
      <c r="D286" s="72"/>
      <c r="E286" s="72"/>
      <c r="G286" s="39"/>
      <c r="H286" s="39"/>
      <c r="I286" s="39"/>
      <c r="J286" s="39"/>
    </row>
    <row r="287" spans="1:10" ht="15.6" customHeight="1" x14ac:dyDescent="0.25">
      <c r="A287" s="5" t="s">
        <v>35</v>
      </c>
      <c r="B287" s="72"/>
      <c r="C287" s="72"/>
      <c r="D287" s="72"/>
      <c r="E287" s="72"/>
      <c r="G287" s="39"/>
      <c r="H287" s="39"/>
      <c r="I287" s="39"/>
      <c r="J287" s="39"/>
    </row>
    <row r="288" spans="1:10" ht="15.6" customHeight="1" x14ac:dyDescent="0.25">
      <c r="A288" s="5" t="s">
        <v>36</v>
      </c>
      <c r="B288" s="72"/>
      <c r="C288" s="72"/>
      <c r="D288" s="72"/>
      <c r="E288" s="72"/>
      <c r="G288" s="39"/>
      <c r="H288" s="39"/>
      <c r="I288" s="39"/>
      <c r="J288" s="39"/>
    </row>
    <row r="289" spans="1:10" ht="15.6" customHeight="1" x14ac:dyDescent="0.25">
      <c r="A289" s="5" t="s">
        <v>37</v>
      </c>
      <c r="B289" s="72"/>
      <c r="C289" s="72"/>
      <c r="D289" s="72"/>
      <c r="E289" s="72"/>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1190" t="s">
        <v>3034</v>
      </c>
      <c r="C313" s="1191" t="s">
        <v>2465</v>
      </c>
      <c r="D313" s="1192" t="s">
        <v>3044</v>
      </c>
      <c r="E313" s="1191" t="s">
        <v>2452</v>
      </c>
      <c r="F313" s="1193" t="s">
        <v>2464</v>
      </c>
    </row>
    <row r="314" spans="1:11" ht="15.6" customHeight="1" x14ac:dyDescent="0.25">
      <c r="A314" s="5" t="s">
        <v>38</v>
      </c>
      <c r="B314" s="1190" t="s">
        <v>3035</v>
      </c>
      <c r="C314" s="1191" t="s">
        <v>2465</v>
      </c>
      <c r="D314" s="1192" t="s">
        <v>3044</v>
      </c>
      <c r="E314" s="1191" t="s">
        <v>2452</v>
      </c>
      <c r="F314" s="1193" t="s">
        <v>2464</v>
      </c>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711" t="s">
        <v>3423</v>
      </c>
      <c r="E328" s="3"/>
      <c r="F328" s="3"/>
    </row>
    <row r="329" spans="1:12" x14ac:dyDescent="0.25">
      <c r="A329" s="70" t="s">
        <v>35</v>
      </c>
      <c r="B329" s="1712"/>
      <c r="C329" s="5"/>
      <c r="D329" s="5"/>
      <c r="E329" s="5"/>
      <c r="F329" s="5"/>
    </row>
    <row r="330" spans="1:12" x14ac:dyDescent="0.25">
      <c r="A330" s="70" t="s">
        <v>36</v>
      </c>
      <c r="B330" s="1712"/>
      <c r="C330" s="5"/>
      <c r="D330" s="5"/>
      <c r="E330" s="5"/>
      <c r="F330" s="5"/>
    </row>
    <row r="331" spans="1:12" x14ac:dyDescent="0.25">
      <c r="A331" s="70" t="s">
        <v>37</v>
      </c>
      <c r="B331" s="1712"/>
      <c r="C331" s="5"/>
      <c r="D331" s="5"/>
      <c r="E331" s="5"/>
      <c r="F331" s="5"/>
    </row>
    <row r="332" spans="1:12" ht="15.6" customHeight="1" x14ac:dyDescent="0.25">
      <c r="A332" s="435" t="s">
        <v>57</v>
      </c>
      <c r="B332" s="1712"/>
      <c r="C332" s="435"/>
      <c r="D332" s="435"/>
      <c r="E332" s="435"/>
      <c r="F332" s="435"/>
    </row>
    <row r="333" spans="1:12" ht="15.6" customHeight="1" x14ac:dyDescent="0.25">
      <c r="A333" s="5" t="s">
        <v>39</v>
      </c>
      <c r="B333" s="1712"/>
      <c r="C333" s="5"/>
      <c r="D333" s="5"/>
      <c r="E333" s="5"/>
      <c r="F333" s="5"/>
    </row>
    <row r="334" spans="1:12" ht="15.6" customHeight="1" x14ac:dyDescent="0.25">
      <c r="A334" s="5" t="s">
        <v>38</v>
      </c>
      <c r="B334" s="1712"/>
      <c r="C334" s="5"/>
      <c r="D334" s="5"/>
      <c r="E334" s="5"/>
      <c r="F334" s="5"/>
    </row>
    <row r="335" spans="1:12" ht="15.6" customHeight="1" x14ac:dyDescent="0.25">
      <c r="A335" s="72" t="s">
        <v>40</v>
      </c>
      <c r="B335" s="1712"/>
      <c r="C335" s="72"/>
      <c r="D335" s="72"/>
      <c r="E335" s="72"/>
      <c r="F335" s="72"/>
    </row>
    <row r="336" spans="1:12" ht="15.6" customHeight="1" x14ac:dyDescent="0.25">
      <c r="A336" s="72" t="s">
        <v>41</v>
      </c>
      <c r="B336" s="1713"/>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848" t="s">
        <v>2016</v>
      </c>
      <c r="C343" s="849" t="s">
        <v>1896</v>
      </c>
      <c r="D343" s="850"/>
      <c r="E343" s="851" t="s">
        <v>1327</v>
      </c>
      <c r="F343" s="5"/>
    </row>
    <row r="344" spans="1:9" ht="15.6" customHeight="1" x14ac:dyDescent="0.25">
      <c r="A344" s="5" t="s">
        <v>38</v>
      </c>
      <c r="B344" s="848" t="s">
        <v>2016</v>
      </c>
      <c r="C344" s="849" t="s">
        <v>1896</v>
      </c>
      <c r="D344" s="850"/>
      <c r="E344" s="851" t="s">
        <v>1327</v>
      </c>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x14ac:dyDescent="0.25">
      <c r="A352" s="5" t="s">
        <v>36</v>
      </c>
      <c r="E352" s="3"/>
    </row>
    <row r="353" spans="1:6" ht="15.6" customHeight="1" x14ac:dyDescent="0.25">
      <c r="A353" s="5" t="s">
        <v>37</v>
      </c>
      <c r="E353" s="3"/>
    </row>
    <row r="354" spans="1:6" x14ac:dyDescent="0.25">
      <c r="A354" s="435" t="s">
        <v>57</v>
      </c>
      <c r="B354" s="436"/>
      <c r="C354" s="436"/>
      <c r="D354" s="551"/>
      <c r="E354" s="552"/>
      <c r="F354" s="436"/>
    </row>
    <row r="355" spans="1:6" ht="15.6" customHeight="1" x14ac:dyDescent="0.25">
      <c r="A355" s="5" t="s">
        <v>39</v>
      </c>
      <c r="E355" s="3"/>
    </row>
    <row r="356" spans="1:6" ht="15.6" customHeight="1" x14ac:dyDescent="0.25">
      <c r="A356" s="5" t="s">
        <v>38</v>
      </c>
      <c r="E356" s="3"/>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705" t="s">
        <v>3426</v>
      </c>
      <c r="C390" s="1528"/>
      <c r="D390" s="1528"/>
      <c r="E390" s="1528"/>
      <c r="F390" s="1528"/>
    </row>
    <row r="391" spans="1:20" ht="15.6" customHeight="1" x14ac:dyDescent="0.25">
      <c r="A391" s="5" t="s">
        <v>35</v>
      </c>
      <c r="B391" s="1706"/>
      <c r="C391" s="1517"/>
      <c r="D391" s="1517"/>
      <c r="E391" s="1517"/>
      <c r="F391" s="1517"/>
    </row>
    <row r="392" spans="1:20" ht="15.6" customHeight="1" x14ac:dyDescent="0.25">
      <c r="A392" s="5" t="s">
        <v>36</v>
      </c>
      <c r="B392" s="1706"/>
      <c r="C392" s="5"/>
      <c r="D392" s="5"/>
      <c r="E392" s="5"/>
      <c r="F392" s="5"/>
    </row>
    <row r="393" spans="1:20" ht="15.6" customHeight="1" x14ac:dyDescent="0.25">
      <c r="A393" s="5" t="s">
        <v>37</v>
      </c>
      <c r="B393" s="1706"/>
      <c r="C393" s="5"/>
      <c r="D393" s="5"/>
      <c r="E393" s="5"/>
      <c r="F393" s="5"/>
    </row>
    <row r="394" spans="1:20" ht="15.6" customHeight="1" x14ac:dyDescent="0.25">
      <c r="A394" s="435" t="s">
        <v>57</v>
      </c>
      <c r="B394" s="1706"/>
      <c r="C394" s="435"/>
      <c r="D394" s="435"/>
      <c r="E394" s="435"/>
      <c r="F394" s="435"/>
    </row>
    <row r="395" spans="1:20" ht="15.6" customHeight="1" x14ac:dyDescent="0.25">
      <c r="A395" s="5" t="s">
        <v>39</v>
      </c>
      <c r="B395" s="1706"/>
      <c r="C395" s="5"/>
      <c r="D395" s="5"/>
      <c r="E395" s="5"/>
      <c r="F395" s="5"/>
    </row>
    <row r="396" spans="1:20" ht="15.6" customHeight="1" x14ac:dyDescent="0.25">
      <c r="A396" s="18" t="s">
        <v>38</v>
      </c>
      <c r="B396" s="1706"/>
      <c r="C396" s="691"/>
      <c r="D396" s="691"/>
      <c r="E396" s="691"/>
      <c r="F396" s="691"/>
    </row>
    <row r="397" spans="1:20" ht="15.6" customHeight="1" x14ac:dyDescent="0.25">
      <c r="A397" s="72" t="s">
        <v>40</v>
      </c>
      <c r="B397" s="1706"/>
      <c r="C397" s="72"/>
      <c r="D397" s="72"/>
      <c r="E397" s="72"/>
      <c r="F397" s="72"/>
    </row>
    <row r="398" spans="1:20" ht="15.6" customHeight="1" x14ac:dyDescent="0.25">
      <c r="A398" s="72" t="s">
        <v>41</v>
      </c>
      <c r="B398" s="1707"/>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x14ac:dyDescent="0.25">
      <c r="A403" s="5" t="s">
        <v>35</v>
      </c>
      <c r="B403" s="85" t="s">
        <v>1600</v>
      </c>
      <c r="C403" s="720" t="s">
        <v>1</v>
      </c>
      <c r="D403" s="1422" t="s">
        <v>2748</v>
      </c>
      <c r="E403" s="724" t="s">
        <v>1350</v>
      </c>
      <c r="F403" s="741" t="s">
        <v>2749</v>
      </c>
      <c r="G403" s="516"/>
    </row>
    <row r="404" spans="1:12" ht="15.6" customHeight="1" x14ac:dyDescent="0.25">
      <c r="A404" s="5" t="s">
        <v>36</v>
      </c>
      <c r="B404" s="1190" t="s">
        <v>3034</v>
      </c>
      <c r="C404" s="1190" t="s">
        <v>2467</v>
      </c>
      <c r="D404" s="1193" t="s">
        <v>3044</v>
      </c>
      <c r="E404" s="1191" t="s">
        <v>2452</v>
      </c>
      <c r="F404" s="1193" t="s">
        <v>2464</v>
      </c>
    </row>
    <row r="405" spans="1:12" ht="15.6" customHeight="1" x14ac:dyDescent="0.25">
      <c r="A405" s="5" t="s">
        <v>37</v>
      </c>
      <c r="B405" s="1190" t="s">
        <v>3035</v>
      </c>
      <c r="C405" s="1190" t="s">
        <v>2467</v>
      </c>
      <c r="D405" s="1193" t="s">
        <v>3044</v>
      </c>
      <c r="E405" s="1191" t="s">
        <v>2452</v>
      </c>
      <c r="F405" s="1193" t="s">
        <v>2464</v>
      </c>
    </row>
    <row r="406" spans="1:12" ht="15.6" customHeight="1" x14ac:dyDescent="0.25">
      <c r="A406" s="435" t="s">
        <v>57</v>
      </c>
      <c r="B406" s="436"/>
      <c r="C406" s="436"/>
      <c r="D406" s="551"/>
      <c r="E406" s="552"/>
      <c r="F406" s="436"/>
    </row>
    <row r="407" spans="1:12" ht="15.6" customHeight="1" x14ac:dyDescent="0.25">
      <c r="A407" s="5" t="s">
        <v>39</v>
      </c>
      <c r="B407" s="1190" t="s">
        <v>3034</v>
      </c>
      <c r="C407" s="1190" t="s">
        <v>2468</v>
      </c>
      <c r="D407" s="1193" t="s">
        <v>3044</v>
      </c>
      <c r="E407" s="1191" t="s">
        <v>2452</v>
      </c>
      <c r="F407" s="1193" t="s">
        <v>2464</v>
      </c>
    </row>
    <row r="408" spans="1:12" ht="15.6" customHeight="1" x14ac:dyDescent="0.25">
      <c r="A408" s="5" t="s">
        <v>38</v>
      </c>
      <c r="B408" s="1190" t="s">
        <v>3035</v>
      </c>
      <c r="C408" s="1190" t="s">
        <v>2468</v>
      </c>
      <c r="D408" s="1193" t="s">
        <v>3044</v>
      </c>
      <c r="E408" s="1191" t="s">
        <v>2452</v>
      </c>
      <c r="F408" s="1193" t="s">
        <v>2464</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c r="B412" s="61"/>
      <c r="C412" s="61" t="s">
        <v>1991</v>
      </c>
      <c r="D412" s="61"/>
      <c r="E412" s="61"/>
    </row>
    <row r="413" spans="1:12" ht="15.6" customHeight="1" x14ac:dyDescent="0.25">
      <c r="A413" s="5" t="s">
        <v>35</v>
      </c>
      <c r="B413" s="61"/>
      <c r="C413" s="61" t="s">
        <v>1991</v>
      </c>
      <c r="D413" s="61"/>
      <c r="E413" s="61"/>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25.5" x14ac:dyDescent="0.25">
      <c r="A427" s="5" t="s">
        <v>39</v>
      </c>
      <c r="B427" s="1213" t="s">
        <v>2393</v>
      </c>
      <c r="C427" s="1213" t="s">
        <v>53</v>
      </c>
      <c r="D427" s="1215" t="s">
        <v>171</v>
      </c>
      <c r="E427" s="1225" t="s">
        <v>74</v>
      </c>
      <c r="F427" s="1238" t="s">
        <v>172</v>
      </c>
    </row>
    <row r="428" spans="1:6" ht="25.5"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1074"/>
      <c r="C444" s="1074"/>
      <c r="D444" s="1074"/>
      <c r="E444" s="1074"/>
    </row>
    <row r="445" spans="1:6" ht="15.6" customHeight="1" x14ac:dyDescent="0.25">
      <c r="A445" s="5" t="s">
        <v>37</v>
      </c>
      <c r="B445" s="1074"/>
      <c r="C445" s="1074"/>
      <c r="D445" s="1074"/>
      <c r="E445" s="1074"/>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1559" t="s">
        <v>2046</v>
      </c>
      <c r="C456" s="1559" t="s">
        <v>1894</v>
      </c>
      <c r="D456" s="1559" t="s">
        <v>202</v>
      </c>
      <c r="E456" s="1560" t="s">
        <v>3453</v>
      </c>
      <c r="F456" s="1559" t="s">
        <v>204</v>
      </c>
      <c r="G456" s="39"/>
      <c r="H456" s="39"/>
    </row>
    <row r="457" spans="1:8" ht="15.6" customHeight="1" x14ac:dyDescent="0.25">
      <c r="A457" s="5" t="s">
        <v>37</v>
      </c>
      <c r="B457" s="1559" t="s">
        <v>2047</v>
      </c>
      <c r="C457" s="1559" t="s">
        <v>1894</v>
      </c>
      <c r="D457" s="1559" t="s">
        <v>206</v>
      </c>
      <c r="E457" s="1560" t="s">
        <v>3453</v>
      </c>
      <c r="F457" s="1559" t="s">
        <v>2484</v>
      </c>
      <c r="G457" s="39"/>
      <c r="H457" s="39"/>
    </row>
    <row r="458" spans="1:8" ht="15.6" customHeight="1" x14ac:dyDescent="0.25">
      <c r="A458" s="435" t="s">
        <v>57</v>
      </c>
      <c r="B458" s="436"/>
      <c r="C458" s="436"/>
      <c r="D458" s="551"/>
      <c r="E458" s="552"/>
      <c r="F458" s="436"/>
    </row>
    <row r="459" spans="1:8" ht="15.6" customHeight="1" x14ac:dyDescent="0.25">
      <c r="A459" s="5" t="s">
        <v>39</v>
      </c>
      <c r="B459" s="1560" t="s">
        <v>2073</v>
      </c>
      <c r="C459" s="1560" t="s">
        <v>1894</v>
      </c>
      <c r="D459" s="1560" t="s">
        <v>209</v>
      </c>
      <c r="E459" s="1560" t="s">
        <v>3453</v>
      </c>
      <c r="F459" s="1559" t="s">
        <v>210</v>
      </c>
    </row>
    <row r="460" spans="1:8" ht="15.6" customHeight="1" x14ac:dyDescent="0.25">
      <c r="A460" s="5" t="s">
        <v>38</v>
      </c>
      <c r="B460" s="1560" t="s">
        <v>2074</v>
      </c>
      <c r="C460" s="1560" t="s">
        <v>1894</v>
      </c>
      <c r="D460" s="1560" t="s">
        <v>2479</v>
      </c>
      <c r="E460" s="1560" t="s">
        <v>3453</v>
      </c>
      <c r="F460" s="1559"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c r="B479" s="1190" t="s">
        <v>3034</v>
      </c>
      <c r="C479" s="1191" t="s">
        <v>2466</v>
      </c>
      <c r="D479" s="1192" t="s">
        <v>3044</v>
      </c>
      <c r="E479" s="1191" t="s">
        <v>2452</v>
      </c>
      <c r="F479" s="1193" t="s">
        <v>2464</v>
      </c>
    </row>
    <row r="480" spans="1:12" ht="15.6" customHeight="1" x14ac:dyDescent="0.25">
      <c r="A480" s="5" t="s">
        <v>38</v>
      </c>
      <c r="B480" s="1190" t="s">
        <v>3035</v>
      </c>
      <c r="C480" s="1191" t="s">
        <v>2466</v>
      </c>
      <c r="D480" s="1192" t="s">
        <v>3044</v>
      </c>
      <c r="E480" s="1191" t="s">
        <v>2452</v>
      </c>
      <c r="F480" s="1193" t="s">
        <v>2464</v>
      </c>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c r="B494" s="61"/>
      <c r="C494" s="61"/>
      <c r="D494" s="61"/>
      <c r="E494" s="61"/>
    </row>
    <row r="495" spans="1:6" ht="15.6" customHeight="1" x14ac:dyDescent="0.25">
      <c r="A495" s="5" t="s">
        <v>35</v>
      </c>
      <c r="B495" s="61"/>
      <c r="C495" s="61"/>
      <c r="D495" s="61"/>
      <c r="E495" s="61"/>
    </row>
    <row r="496" spans="1:6" ht="15.6" customHeight="1" x14ac:dyDescent="0.25">
      <c r="A496" s="5" t="s">
        <v>36</v>
      </c>
      <c r="B496" s="61"/>
      <c r="C496" s="61"/>
      <c r="D496" s="61"/>
      <c r="E496" s="61"/>
    </row>
    <row r="497" spans="1:7" ht="15.6" customHeight="1" x14ac:dyDescent="0.25">
      <c r="A497" s="5" t="s">
        <v>37</v>
      </c>
      <c r="B497" s="61"/>
      <c r="C497" s="61"/>
      <c r="D497" s="61"/>
      <c r="E497" s="61"/>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4" t="s">
        <v>2164</v>
      </c>
      <c r="C501" s="1534" t="s">
        <v>1986</v>
      </c>
      <c r="D501" s="32"/>
      <c r="E501" s="61"/>
      <c r="F501" s="61"/>
    </row>
    <row r="502" spans="1:7" ht="15.6" customHeight="1" x14ac:dyDescent="0.25">
      <c r="A502" s="72" t="s">
        <v>41</v>
      </c>
      <c r="B502" s="1534" t="s">
        <v>2164</v>
      </c>
      <c r="C502" s="1534" t="s">
        <v>1986</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705" t="s">
        <v>3427</v>
      </c>
      <c r="C516" s="5"/>
      <c r="D516" s="5"/>
      <c r="E516" s="5"/>
      <c r="F516" s="5"/>
    </row>
    <row r="517" spans="1:12" ht="15.6" customHeight="1" x14ac:dyDescent="0.25">
      <c r="A517" s="5" t="s">
        <v>35</v>
      </c>
      <c r="B517" s="1706"/>
      <c r="C517" s="5"/>
      <c r="D517" s="5"/>
      <c r="E517" s="5"/>
      <c r="F517" s="5"/>
    </row>
    <row r="518" spans="1:12" s="8" customFormat="1" ht="15.6" customHeight="1" x14ac:dyDescent="0.25">
      <c r="A518" s="18" t="s">
        <v>36</v>
      </c>
      <c r="B518" s="1706"/>
      <c r="C518" s="18"/>
      <c r="D518" s="18"/>
      <c r="E518" s="18"/>
      <c r="F518" s="18"/>
      <c r="G518" s="3"/>
      <c r="H518" s="3"/>
      <c r="I518" s="3"/>
      <c r="J518" s="3"/>
      <c r="K518" s="3"/>
      <c r="L518" s="3"/>
    </row>
    <row r="519" spans="1:12" s="8" customFormat="1" ht="15.6" customHeight="1" x14ac:dyDescent="0.25">
      <c r="A519" s="18" t="s">
        <v>37</v>
      </c>
      <c r="B519" s="1706"/>
      <c r="C519" s="18"/>
      <c r="D519" s="18"/>
      <c r="E519" s="18"/>
      <c r="F519" s="18"/>
      <c r="G519" s="3"/>
      <c r="H519" s="3"/>
      <c r="I519" s="3"/>
      <c r="J519" s="3"/>
      <c r="K519" s="3"/>
      <c r="L519" s="3"/>
    </row>
    <row r="520" spans="1:12" ht="15.6" customHeight="1" x14ac:dyDescent="0.25">
      <c r="A520" s="435" t="s">
        <v>57</v>
      </c>
      <c r="B520" s="1706"/>
      <c r="C520" s="435"/>
      <c r="D520" s="435"/>
      <c r="E520" s="435"/>
      <c r="F520" s="435"/>
    </row>
    <row r="521" spans="1:12" ht="15.6" customHeight="1" x14ac:dyDescent="0.25">
      <c r="A521" s="5" t="s">
        <v>39</v>
      </c>
      <c r="B521" s="1706"/>
      <c r="C521" s="5"/>
      <c r="D521" s="5"/>
      <c r="E521" s="5"/>
    </row>
    <row r="522" spans="1:12" ht="15.6" customHeight="1" x14ac:dyDescent="0.25">
      <c r="A522" s="5" t="s">
        <v>38</v>
      </c>
      <c r="B522" s="1706"/>
      <c r="C522" s="5"/>
      <c r="D522" s="5"/>
      <c r="E522" s="5"/>
    </row>
    <row r="523" spans="1:12" ht="15.6" customHeight="1" x14ac:dyDescent="0.25">
      <c r="A523" s="72" t="s">
        <v>40</v>
      </c>
      <c r="B523" s="1706"/>
      <c r="C523" s="72"/>
      <c r="D523" s="72"/>
      <c r="E523" s="72"/>
    </row>
    <row r="524" spans="1:12" ht="15.6" customHeight="1" x14ac:dyDescent="0.25">
      <c r="A524" s="72" t="s">
        <v>41</v>
      </c>
      <c r="B524" s="1707"/>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1560" t="s">
        <v>2075</v>
      </c>
      <c r="C528" s="1560" t="s">
        <v>1894</v>
      </c>
      <c r="D528" s="1560" t="s">
        <v>2480</v>
      </c>
      <c r="E528" s="1560" t="s">
        <v>3453</v>
      </c>
      <c r="F528" s="1559" t="s">
        <v>216</v>
      </c>
    </row>
    <row r="529" spans="1:6" ht="15.6" customHeight="1" x14ac:dyDescent="0.25">
      <c r="A529" s="5" t="s">
        <v>37</v>
      </c>
      <c r="B529" s="1560" t="s">
        <v>2077</v>
      </c>
      <c r="C529" s="1560" t="s">
        <v>1894</v>
      </c>
      <c r="D529" s="1560" t="s">
        <v>218</v>
      </c>
      <c r="E529" s="1560" t="s">
        <v>3453</v>
      </c>
      <c r="F529" s="1559" t="s">
        <v>219</v>
      </c>
    </row>
    <row r="530" spans="1:6" ht="15.6" customHeight="1" x14ac:dyDescent="0.25">
      <c r="A530" s="435" t="s">
        <v>57</v>
      </c>
      <c r="B530" s="436"/>
      <c r="C530" s="436"/>
      <c r="D530" s="551"/>
      <c r="E530" s="552"/>
      <c r="F530" s="436"/>
    </row>
    <row r="531" spans="1:6" ht="15.6" customHeight="1" x14ac:dyDescent="0.25">
      <c r="A531" s="5" t="s">
        <v>39</v>
      </c>
      <c r="B531" s="1561" t="s">
        <v>2076</v>
      </c>
      <c r="C531" s="1561" t="s">
        <v>1894</v>
      </c>
      <c r="D531" s="1561" t="s">
        <v>2481</v>
      </c>
      <c r="E531" s="1560" t="s">
        <v>3453</v>
      </c>
      <c r="F531" s="1559" t="s">
        <v>222</v>
      </c>
    </row>
    <row r="532" spans="1:6" ht="15.6" customHeight="1" x14ac:dyDescent="0.25">
      <c r="A532" s="5" t="s">
        <v>38</v>
      </c>
      <c r="E532" s="38"/>
      <c r="F532" s="894"/>
    </row>
    <row r="533" spans="1:6" ht="15.6" customHeight="1" x14ac:dyDescent="0.25">
      <c r="A533" s="72" t="s">
        <v>40</v>
      </c>
      <c r="B533" s="1535" t="s">
        <v>2165</v>
      </c>
      <c r="C533" s="1536" t="s">
        <v>1988</v>
      </c>
      <c r="D533" s="79"/>
      <c r="E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E558" s="5"/>
      <c r="F558" s="5"/>
      <c r="G558" s="516"/>
    </row>
    <row r="559" spans="1:7" s="39" customFormat="1" ht="15.6" customHeight="1" x14ac:dyDescent="0.25">
      <c r="A559" s="5" t="s">
        <v>35</v>
      </c>
      <c r="E559" s="5"/>
      <c r="F559" s="5"/>
      <c r="G559" s="516"/>
    </row>
    <row r="560" spans="1:7" ht="15.6" customHeight="1" x14ac:dyDescent="0.25">
      <c r="A560" s="5" t="s">
        <v>36</v>
      </c>
      <c r="E560" s="5"/>
      <c r="F560" s="5"/>
    </row>
    <row r="561" spans="1:12" ht="15.6" customHeight="1" x14ac:dyDescent="0.25">
      <c r="A561" s="5" t="s">
        <v>37</v>
      </c>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705" t="s">
        <v>3428</v>
      </c>
      <c r="C573" s="18"/>
      <c r="D573" s="18"/>
      <c r="E573" s="18"/>
      <c r="F573" s="18"/>
    </row>
    <row r="574" spans="1:12" ht="15.6" customHeight="1" x14ac:dyDescent="0.25">
      <c r="A574" s="5" t="s">
        <v>38</v>
      </c>
      <c r="B574" s="1706"/>
      <c r="C574" s="18"/>
      <c r="D574" s="18"/>
      <c r="E574" s="18"/>
      <c r="F574" s="18"/>
    </row>
    <row r="575" spans="1:12" ht="15.6" customHeight="1" x14ac:dyDescent="0.25">
      <c r="A575" s="72" t="s">
        <v>40</v>
      </c>
      <c r="B575" s="1706"/>
      <c r="C575" s="18"/>
      <c r="D575" s="18"/>
      <c r="E575" s="18"/>
      <c r="F575" s="18"/>
    </row>
    <row r="576" spans="1:12" ht="15.6" customHeight="1" x14ac:dyDescent="0.25">
      <c r="A576" s="72" t="s">
        <v>41</v>
      </c>
      <c r="B576" s="1707"/>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705" t="s">
        <v>3429</v>
      </c>
      <c r="C578" s="27"/>
      <c r="D578" s="30"/>
      <c r="E578" s="27"/>
      <c r="F578" s="30"/>
    </row>
    <row r="579" spans="1:6" ht="15.6" customHeight="1" x14ac:dyDescent="0.25">
      <c r="A579" s="5" t="s">
        <v>35</v>
      </c>
      <c r="B579" s="1706"/>
      <c r="C579" s="27"/>
      <c r="D579" s="30"/>
      <c r="E579" s="578"/>
      <c r="F579" s="30"/>
    </row>
    <row r="580" spans="1:6" ht="15.6" customHeight="1" x14ac:dyDescent="0.25">
      <c r="A580" s="5" t="s">
        <v>36</v>
      </c>
      <c r="B580" s="1706"/>
      <c r="C580" s="27"/>
      <c r="D580" s="30"/>
      <c r="E580" s="578"/>
      <c r="F580" s="30"/>
    </row>
    <row r="581" spans="1:6" ht="15.6" customHeight="1" x14ac:dyDescent="0.25">
      <c r="A581" s="5" t="s">
        <v>37</v>
      </c>
      <c r="B581" s="1706"/>
      <c r="C581" s="27"/>
      <c r="D581" s="30"/>
      <c r="E581" s="578"/>
      <c r="F581" s="30"/>
    </row>
    <row r="582" spans="1:6" ht="15.6" customHeight="1" x14ac:dyDescent="0.25">
      <c r="A582" s="435" t="s">
        <v>57</v>
      </c>
      <c r="B582" s="1706"/>
      <c r="C582" s="68"/>
      <c r="D582" s="32"/>
      <c r="E582" s="38"/>
      <c r="F582" s="5"/>
    </row>
    <row r="583" spans="1:6" ht="15.6" customHeight="1" x14ac:dyDescent="0.25">
      <c r="A583" s="5" t="s">
        <v>39</v>
      </c>
      <c r="B583" s="1706"/>
      <c r="C583" s="27"/>
      <c r="D583" s="18"/>
      <c r="E583" s="38"/>
      <c r="F583" s="5"/>
    </row>
    <row r="584" spans="1:6" ht="15.6" customHeight="1" x14ac:dyDescent="0.25">
      <c r="A584" s="5" t="s">
        <v>38</v>
      </c>
      <c r="B584" s="1706"/>
      <c r="C584" s="27"/>
      <c r="D584" s="18"/>
      <c r="E584" s="38"/>
      <c r="F584" s="5"/>
    </row>
    <row r="585" spans="1:6" ht="15.6" customHeight="1" x14ac:dyDescent="0.25">
      <c r="A585" s="72" t="s">
        <v>40</v>
      </c>
      <c r="B585" s="1706"/>
      <c r="C585" s="648"/>
      <c r="D585" s="79"/>
      <c r="E585" s="79"/>
      <c r="F585" s="79"/>
    </row>
    <row r="586" spans="1:6" ht="15.6" customHeight="1" x14ac:dyDescent="0.25">
      <c r="A586" s="72" t="s">
        <v>41</v>
      </c>
      <c r="B586" s="1707"/>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705" t="s">
        <v>3430</v>
      </c>
      <c r="C588" s="32"/>
      <c r="D588" s="48"/>
      <c r="E588" s="18"/>
      <c r="F588" s="27"/>
    </row>
    <row r="589" spans="1:6" x14ac:dyDescent="0.25">
      <c r="A589" s="70" t="s">
        <v>35</v>
      </c>
      <c r="B589" s="1706"/>
      <c r="C589" s="32"/>
      <c r="D589" s="48"/>
      <c r="E589" s="18"/>
      <c r="F589" s="27"/>
    </row>
    <row r="590" spans="1:6" x14ac:dyDescent="0.25">
      <c r="A590" s="70" t="s">
        <v>36</v>
      </c>
      <c r="B590" s="1706"/>
      <c r="C590" s="32"/>
      <c r="D590" s="48"/>
      <c r="E590" s="38"/>
      <c r="F590" s="587"/>
    </row>
    <row r="591" spans="1:6" x14ac:dyDescent="0.25">
      <c r="A591" s="70" t="s">
        <v>37</v>
      </c>
      <c r="B591" s="1706"/>
      <c r="C591" s="32"/>
      <c r="D591" s="48"/>
      <c r="E591" s="38"/>
      <c r="F591" s="587"/>
    </row>
    <row r="592" spans="1:6" ht="15.6" customHeight="1" x14ac:dyDescent="0.25">
      <c r="A592" s="435" t="s">
        <v>57</v>
      </c>
      <c r="B592" s="1706"/>
      <c r="C592" s="68"/>
      <c r="D592" s="68"/>
      <c r="E592" s="68"/>
      <c r="F592" s="5"/>
    </row>
    <row r="593" spans="1:6" ht="15.6" customHeight="1" x14ac:dyDescent="0.25">
      <c r="A593" s="5" t="s">
        <v>39</v>
      </c>
      <c r="B593" s="1706"/>
      <c r="C593" s="1530"/>
      <c r="D593" s="48"/>
      <c r="E593" s="48"/>
      <c r="F593" s="48"/>
    </row>
    <row r="594" spans="1:6" ht="15.6" customHeight="1" x14ac:dyDescent="0.25">
      <c r="A594" s="5" t="s">
        <v>38</v>
      </c>
      <c r="B594" s="1706"/>
      <c r="C594" s="1532"/>
      <c r="D594" s="48"/>
      <c r="E594" s="48"/>
      <c r="F594" s="1533"/>
    </row>
    <row r="595" spans="1:6" ht="15.6" customHeight="1" x14ac:dyDescent="0.25">
      <c r="A595" s="72" t="s">
        <v>40</v>
      </c>
      <c r="B595" s="1706"/>
      <c r="C595" s="48"/>
      <c r="D595" s="48"/>
      <c r="E595" s="48"/>
      <c r="F595" s="48"/>
    </row>
    <row r="596" spans="1:6" ht="15.6" customHeight="1" x14ac:dyDescent="0.25">
      <c r="A596" s="72" t="s">
        <v>41</v>
      </c>
      <c r="B596" s="1707"/>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705" t="s">
        <v>3431</v>
      </c>
      <c r="C598" s="5"/>
      <c r="D598" s="32"/>
      <c r="E598" s="38"/>
      <c r="F598" s="5"/>
    </row>
    <row r="599" spans="1:6" ht="15.6" customHeight="1" x14ac:dyDescent="0.25">
      <c r="A599" s="5" t="s">
        <v>35</v>
      </c>
      <c r="B599" s="1706"/>
      <c r="C599" s="5"/>
      <c r="D599" s="32"/>
      <c r="E599" s="38"/>
      <c r="F599" s="5"/>
    </row>
    <row r="600" spans="1:6" ht="15.6" customHeight="1" x14ac:dyDescent="0.25">
      <c r="A600" s="5" t="s">
        <v>36</v>
      </c>
      <c r="B600" s="1706"/>
      <c r="C600" s="5"/>
      <c r="D600" s="32"/>
      <c r="E600" s="38"/>
      <c r="F600" s="5"/>
    </row>
    <row r="601" spans="1:6" ht="15.6" customHeight="1" x14ac:dyDescent="0.25">
      <c r="A601" s="5" t="s">
        <v>37</v>
      </c>
      <c r="B601" s="1706"/>
      <c r="C601" s="5"/>
      <c r="D601" s="32"/>
      <c r="E601" s="38"/>
      <c r="F601" s="5"/>
    </row>
    <row r="602" spans="1:6" ht="15.6" customHeight="1" x14ac:dyDescent="0.25">
      <c r="A602" s="435" t="s">
        <v>57</v>
      </c>
      <c r="B602" s="1706"/>
      <c r="C602" s="68"/>
      <c r="D602" s="68"/>
      <c r="E602" s="68"/>
      <c r="F602" s="5"/>
    </row>
    <row r="603" spans="1:6" s="8" customFormat="1" ht="15.6" customHeight="1" x14ac:dyDescent="0.25">
      <c r="A603" s="18" t="s">
        <v>39</v>
      </c>
      <c r="B603" s="1706"/>
      <c r="C603" s="27"/>
      <c r="D603" s="48"/>
      <c r="E603" s="18"/>
      <c r="F603" s="32"/>
    </row>
    <row r="604" spans="1:6" s="8" customFormat="1" ht="15.6" customHeight="1" x14ac:dyDescent="0.25">
      <c r="A604" s="18" t="s">
        <v>38</v>
      </c>
      <c r="B604" s="1706"/>
      <c r="C604" s="27"/>
      <c r="D604" s="48"/>
      <c r="E604" s="18"/>
      <c r="F604" s="32"/>
    </row>
    <row r="605" spans="1:6" ht="15.6" customHeight="1" x14ac:dyDescent="0.25">
      <c r="A605" s="72" t="s">
        <v>40</v>
      </c>
      <c r="B605" s="1706"/>
      <c r="C605" s="5"/>
      <c r="D605" s="61"/>
      <c r="E605" s="61"/>
      <c r="F605" s="61"/>
    </row>
    <row r="606" spans="1:6" ht="15.6" customHeight="1" x14ac:dyDescent="0.25">
      <c r="A606" s="72" t="s">
        <v>41</v>
      </c>
      <c r="B606" s="1707"/>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1561" t="s">
        <v>2078</v>
      </c>
      <c r="C620" s="1561" t="s">
        <v>1894</v>
      </c>
      <c r="D620" s="1561" t="s">
        <v>2482</v>
      </c>
      <c r="E620" s="1560" t="s">
        <v>3453</v>
      </c>
      <c r="F620" s="1559" t="s">
        <v>225</v>
      </c>
    </row>
    <row r="621" spans="1:12" ht="15.6" customHeight="1" x14ac:dyDescent="0.25">
      <c r="A621" s="5" t="s">
        <v>35</v>
      </c>
      <c r="B621" s="1561" t="s">
        <v>2079</v>
      </c>
      <c r="C621" s="1561" t="s">
        <v>1894</v>
      </c>
      <c r="D621" s="1561" t="s">
        <v>2483</v>
      </c>
      <c r="E621" s="1560" t="s">
        <v>3453</v>
      </c>
      <c r="F621" s="1559" t="s">
        <v>228</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1561" t="s">
        <v>2080</v>
      </c>
      <c r="C625" s="1561" t="s">
        <v>1894</v>
      </c>
      <c r="D625" s="1561" t="s">
        <v>230</v>
      </c>
      <c r="E625" s="1560" t="s">
        <v>3453</v>
      </c>
      <c r="F625" s="1559" t="s">
        <v>231</v>
      </c>
    </row>
    <row r="626" spans="1:6" ht="15.6" customHeight="1" x14ac:dyDescent="0.25">
      <c r="A626" s="5" t="s">
        <v>38</v>
      </c>
      <c r="B626" s="1560" t="s">
        <v>2081</v>
      </c>
      <c r="C626" s="1560" t="s">
        <v>1894</v>
      </c>
      <c r="D626" s="1560" t="s">
        <v>230</v>
      </c>
      <c r="E626" s="1560" t="s">
        <v>3453</v>
      </c>
      <c r="F626" s="1559" t="s">
        <v>231</v>
      </c>
    </row>
    <row r="627" spans="1:6" ht="15.6" customHeight="1" x14ac:dyDescent="0.25">
      <c r="A627" s="72" t="s">
        <v>40</v>
      </c>
      <c r="B627" s="1560" t="s">
        <v>2082</v>
      </c>
      <c r="C627" s="1560" t="s">
        <v>1894</v>
      </c>
      <c r="D627" s="1560" t="s">
        <v>234</v>
      </c>
      <c r="E627" s="1560" t="s">
        <v>3453</v>
      </c>
      <c r="F627" s="1559" t="s">
        <v>235</v>
      </c>
    </row>
    <row r="628" spans="1:6" ht="15.6" customHeight="1" x14ac:dyDescent="0.25">
      <c r="A628" s="72" t="s">
        <v>41</v>
      </c>
      <c r="B628" s="1560" t="s">
        <v>2083</v>
      </c>
      <c r="C628" s="1560" t="s">
        <v>1894</v>
      </c>
      <c r="D628" s="1561" t="s">
        <v>237</v>
      </c>
      <c r="E628" s="1560" t="s">
        <v>3453</v>
      </c>
      <c r="F628" s="1559" t="s">
        <v>238</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62" t="s">
        <v>3252</v>
      </c>
      <c r="C672" s="1663"/>
      <c r="D672" s="1664"/>
      <c r="E672" s="38"/>
      <c r="F672" s="18"/>
    </row>
    <row r="673" spans="1:6" customFormat="1" ht="18.75" customHeight="1" x14ac:dyDescent="0.25">
      <c r="A673" s="5" t="s">
        <v>35</v>
      </c>
      <c r="B673" s="1665"/>
      <c r="C673" s="1666"/>
      <c r="D673" s="1667"/>
      <c r="E673" s="38"/>
      <c r="F673" s="18"/>
    </row>
    <row r="674" spans="1:6" customFormat="1" ht="18.75" customHeight="1" x14ac:dyDescent="0.25">
      <c r="A674" s="18" t="s">
        <v>36</v>
      </c>
      <c r="B674" s="1665"/>
      <c r="C674" s="1666"/>
      <c r="D674" s="1667"/>
      <c r="E674" s="38"/>
      <c r="F674" s="18"/>
    </row>
    <row r="675" spans="1:6" customFormat="1" ht="18.75" customHeight="1" x14ac:dyDescent="0.25">
      <c r="A675" s="18" t="s">
        <v>37</v>
      </c>
      <c r="B675" s="1668"/>
      <c r="C675" s="1669"/>
      <c r="D675" s="1670"/>
      <c r="E675" s="38"/>
      <c r="F675" s="18"/>
    </row>
    <row r="676" spans="1:6" customFormat="1" x14ac:dyDescent="0.25">
      <c r="A676" s="435" t="s">
        <v>57</v>
      </c>
      <c r="B676" s="436"/>
      <c r="C676" s="436"/>
      <c r="D676" s="551"/>
      <c r="E676" s="552"/>
      <c r="F676" s="435"/>
    </row>
    <row r="677" spans="1:6" customFormat="1" ht="18.75" customHeight="1" x14ac:dyDescent="0.25">
      <c r="A677" s="5" t="s">
        <v>39</v>
      </c>
      <c r="B677" s="1662" t="s">
        <v>3250</v>
      </c>
      <c r="C677" s="1663"/>
      <c r="D677" s="1664"/>
      <c r="E677" s="682"/>
      <c r="F677" s="18"/>
    </row>
    <row r="678" spans="1:6" customFormat="1" ht="18.75" customHeight="1" x14ac:dyDescent="0.25">
      <c r="A678" s="5" t="s">
        <v>38</v>
      </c>
      <c r="B678" s="1665"/>
      <c r="C678" s="1666"/>
      <c r="D678" s="1667"/>
      <c r="E678" s="682"/>
      <c r="F678" s="18"/>
    </row>
    <row r="679" spans="1:6" customFormat="1" ht="18.75" customHeight="1" x14ac:dyDescent="0.25">
      <c r="A679" s="72" t="s">
        <v>40</v>
      </c>
      <c r="B679" s="1665"/>
      <c r="C679" s="1666"/>
      <c r="D679" s="1667"/>
      <c r="E679" s="682"/>
      <c r="F679" s="18"/>
    </row>
    <row r="680" spans="1:6" customFormat="1" ht="18.75" customHeight="1" x14ac:dyDescent="0.25">
      <c r="A680" s="72" t="s">
        <v>41</v>
      </c>
      <c r="B680" s="1668"/>
      <c r="C680" s="1669"/>
      <c r="D680" s="1670"/>
      <c r="E680" s="682"/>
      <c r="F680" s="18"/>
    </row>
    <row r="681" spans="1:6" customFormat="1" x14ac:dyDescent="0.25">
      <c r="A681" s="645" t="s">
        <v>63</v>
      </c>
      <c r="B681" s="572"/>
      <c r="C681" s="14"/>
      <c r="D681" s="14"/>
      <c r="E681" s="14"/>
      <c r="F681" s="645"/>
    </row>
    <row r="682" spans="1:6" customFormat="1" ht="18.75" customHeight="1" x14ac:dyDescent="0.25">
      <c r="A682" s="5" t="s">
        <v>34</v>
      </c>
      <c r="B682" s="1662" t="s">
        <v>3247</v>
      </c>
      <c r="C682" s="1663"/>
      <c r="D682" s="1664"/>
      <c r="E682" s="32"/>
      <c r="F682" s="18"/>
    </row>
    <row r="683" spans="1:6" customFormat="1" ht="18.75" customHeight="1" x14ac:dyDescent="0.25">
      <c r="A683" s="5" t="s">
        <v>35</v>
      </c>
      <c r="B683" s="1665"/>
      <c r="C683" s="1666"/>
      <c r="D683" s="1667"/>
      <c r="E683" s="32"/>
      <c r="F683" s="18"/>
    </row>
    <row r="684" spans="1:6" customFormat="1" ht="18.75" customHeight="1" x14ac:dyDescent="0.25">
      <c r="A684" s="5" t="s">
        <v>36</v>
      </c>
      <c r="B684" s="1665"/>
      <c r="C684" s="1666"/>
      <c r="D684" s="1667"/>
      <c r="E684" s="32"/>
      <c r="F684" s="18"/>
    </row>
    <row r="685" spans="1:6" customFormat="1" ht="18.75" customHeight="1" x14ac:dyDescent="0.25">
      <c r="A685" s="5" t="s">
        <v>37</v>
      </c>
      <c r="B685" s="1668"/>
      <c r="C685" s="1669"/>
      <c r="D685" s="1670"/>
      <c r="E685" s="32"/>
      <c r="F685" s="18"/>
    </row>
    <row r="686" spans="1:6" customFormat="1" x14ac:dyDescent="0.25">
      <c r="A686" s="435" t="s">
        <v>57</v>
      </c>
      <c r="B686" s="436"/>
      <c r="C686" s="436"/>
      <c r="D686" s="551"/>
      <c r="E686" s="552"/>
      <c r="F686" s="435"/>
    </row>
    <row r="687" spans="1:6" customFormat="1" ht="18.75" customHeight="1" x14ac:dyDescent="0.25">
      <c r="A687" s="5" t="s">
        <v>39</v>
      </c>
      <c r="B687" s="1662" t="s">
        <v>3248</v>
      </c>
      <c r="C687" s="1663"/>
      <c r="D687" s="1664"/>
      <c r="E687" s="38"/>
      <c r="F687" s="18"/>
    </row>
    <row r="688" spans="1:6" customFormat="1" ht="18.75" customHeight="1" x14ac:dyDescent="0.25">
      <c r="A688" s="5" t="s">
        <v>38</v>
      </c>
      <c r="B688" s="1665"/>
      <c r="C688" s="1666"/>
      <c r="D688" s="1667"/>
      <c r="E688" s="38"/>
      <c r="F688" s="18"/>
    </row>
    <row r="689" spans="1:6" customFormat="1" ht="18.75" customHeight="1" x14ac:dyDescent="0.25">
      <c r="A689" s="72" t="s">
        <v>40</v>
      </c>
      <c r="B689" s="1665"/>
      <c r="C689" s="1666"/>
      <c r="D689" s="1667"/>
      <c r="E689" s="79"/>
      <c r="F689" s="18"/>
    </row>
    <row r="690" spans="1:6" customFormat="1" ht="18.75" customHeight="1" x14ac:dyDescent="0.25">
      <c r="A690" s="72" t="s">
        <v>41</v>
      </c>
      <c r="B690" s="1668"/>
      <c r="C690" s="1669"/>
      <c r="D690" s="1670"/>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714" t="s">
        <v>3251</v>
      </c>
      <c r="C702" s="1715"/>
      <c r="D702" s="100"/>
      <c r="E702" s="99"/>
      <c r="F702" s="18"/>
    </row>
    <row r="703" spans="1:6" customFormat="1" ht="20.25" customHeight="1" x14ac:dyDescent="0.25">
      <c r="A703" s="5" t="s">
        <v>35</v>
      </c>
      <c r="B703" s="1716"/>
      <c r="C703" s="1717"/>
      <c r="D703" s="100"/>
      <c r="E703" s="99"/>
      <c r="F703" s="18"/>
    </row>
    <row r="704" spans="1:6" customFormat="1" ht="20.25" customHeight="1" x14ac:dyDescent="0.25">
      <c r="A704" s="5" t="s">
        <v>36</v>
      </c>
      <c r="B704" s="1716"/>
      <c r="C704" s="1717"/>
      <c r="D704" s="100"/>
      <c r="E704" s="99"/>
      <c r="F704" s="18"/>
    </row>
    <row r="705" spans="1:6" customFormat="1" ht="18.75" customHeight="1" x14ac:dyDescent="0.25">
      <c r="A705" s="5" t="s">
        <v>37</v>
      </c>
      <c r="B705" s="1718"/>
      <c r="C705" s="1719"/>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2" spans="1:6" ht="18.75" x14ac:dyDescent="0.25">
      <c r="A712" s="645" t="s">
        <v>3440</v>
      </c>
      <c r="B712" s="1540" t="s">
        <v>3443</v>
      </c>
    </row>
    <row r="713" spans="1:6" ht="18.75" x14ac:dyDescent="0.25">
      <c r="A713" s="645" t="s">
        <v>3441</v>
      </c>
      <c r="B713" s="1540" t="s">
        <v>3442</v>
      </c>
    </row>
  </sheetData>
  <autoFilter ref="A35:F710" xr:uid="{4D8DEA91-0C62-4C32-8ACF-1E553FD27C26}"/>
  <mergeCells count="16">
    <mergeCell ref="B702:C705"/>
    <mergeCell ref="B687:D690"/>
    <mergeCell ref="B682:D685"/>
    <mergeCell ref="B677:D680"/>
    <mergeCell ref="B672:D675"/>
    <mergeCell ref="B516:B524"/>
    <mergeCell ref="B573:B576"/>
    <mergeCell ref="B578:B586"/>
    <mergeCell ref="B588:B596"/>
    <mergeCell ref="B598:B606"/>
    <mergeCell ref="A33:F33"/>
    <mergeCell ref="B38:B41"/>
    <mergeCell ref="B73:B76"/>
    <mergeCell ref="B78:B86"/>
    <mergeCell ref="B390:B398"/>
    <mergeCell ref="B328:B336"/>
  </mergeCells>
  <phoneticPr fontId="2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3283</v>
      </c>
      <c r="B31" s="1405">
        <f>SUM(B15,B17,B19,B21,B23,B25,B26,B27,B28)</f>
        <v>146</v>
      </c>
      <c r="C31" s="676">
        <f>ROUND(B31/B30*100,0)</f>
        <v>75</v>
      </c>
      <c r="D31" s="52"/>
      <c r="E31" s="26"/>
      <c r="F31" s="3"/>
    </row>
    <row r="32" spans="1:6" ht="15.6" customHeight="1" x14ac:dyDescent="0.25">
      <c r="A32" s="686" t="s">
        <v>3284</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720" t="s">
        <v>3282</v>
      </c>
      <c r="C120" s="1721"/>
      <c r="D120" s="48"/>
      <c r="E120" s="18"/>
      <c r="F120" s="16"/>
    </row>
    <row r="121" spans="1:6" x14ac:dyDescent="0.25">
      <c r="A121" s="70" t="s">
        <v>35</v>
      </c>
      <c r="B121" s="1722"/>
      <c r="C121" s="1723"/>
      <c r="D121" s="48"/>
      <c r="E121" s="18"/>
      <c r="F121" s="16"/>
    </row>
    <row r="122" spans="1:6" x14ac:dyDescent="0.25">
      <c r="A122" s="70" t="s">
        <v>36</v>
      </c>
      <c r="B122" s="1722"/>
      <c r="C122" s="1723"/>
      <c r="D122" s="48"/>
      <c r="E122" s="38"/>
      <c r="F122" s="587"/>
    </row>
    <row r="123" spans="1:6" x14ac:dyDescent="0.25">
      <c r="A123" s="70" t="s">
        <v>37</v>
      </c>
      <c r="B123" s="1724"/>
      <c r="C123" s="1725"/>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22" t="s">
        <v>3186</v>
      </c>
      <c r="C380" s="1623"/>
      <c r="D380" s="5"/>
      <c r="E380" s="5"/>
      <c r="F380" s="5"/>
    </row>
    <row r="381" spans="1:6" x14ac:dyDescent="0.25">
      <c r="A381" s="70" t="s">
        <v>35</v>
      </c>
      <c r="B381" s="1624"/>
      <c r="C381" s="1625"/>
      <c r="D381" s="5"/>
      <c r="E381" s="5"/>
      <c r="F381" s="5"/>
    </row>
    <row r="382" spans="1:6" x14ac:dyDescent="0.25">
      <c r="A382" s="70" t="s">
        <v>36</v>
      </c>
      <c r="B382" s="1624"/>
      <c r="C382" s="1625"/>
      <c r="D382" s="5"/>
      <c r="E382" s="5"/>
      <c r="F382" s="5"/>
    </row>
    <row r="383" spans="1:6" x14ac:dyDescent="0.25">
      <c r="A383" s="70" t="s">
        <v>37</v>
      </c>
      <c r="B383" s="1624"/>
      <c r="C383" s="1625"/>
      <c r="D383" s="5"/>
      <c r="E383" s="5"/>
      <c r="F383" s="5"/>
    </row>
    <row r="384" spans="1:6" ht="15.6" customHeight="1" x14ac:dyDescent="0.25">
      <c r="A384" s="435" t="s">
        <v>57</v>
      </c>
      <c r="B384" s="1624"/>
      <c r="C384" s="1625"/>
      <c r="D384" s="435"/>
      <c r="E384" s="435"/>
      <c r="F384" s="435"/>
    </row>
    <row r="385" spans="1:6" ht="15.6" customHeight="1" x14ac:dyDescent="0.25">
      <c r="A385" s="5" t="s">
        <v>39</v>
      </c>
      <c r="B385" s="1624"/>
      <c r="C385" s="1625"/>
      <c r="D385" s="5"/>
      <c r="E385" s="5"/>
      <c r="F385" s="5"/>
    </row>
    <row r="386" spans="1:6" ht="15.6" customHeight="1" x14ac:dyDescent="0.25">
      <c r="A386" s="5" t="s">
        <v>38</v>
      </c>
      <c r="B386" s="1624"/>
      <c r="C386" s="1625"/>
      <c r="D386" s="5"/>
      <c r="E386" s="5"/>
      <c r="F386" s="5"/>
    </row>
    <row r="387" spans="1:6" ht="15.6" customHeight="1" x14ac:dyDescent="0.25">
      <c r="A387" s="72" t="s">
        <v>40</v>
      </c>
      <c r="B387" s="1624"/>
      <c r="C387" s="1625"/>
      <c r="D387" s="72"/>
      <c r="E387" s="72"/>
      <c r="F387" s="72"/>
    </row>
    <row r="388" spans="1:6" ht="15.6" customHeight="1" x14ac:dyDescent="0.25">
      <c r="A388" s="72" t="s">
        <v>41</v>
      </c>
      <c r="B388" s="1626"/>
      <c r="C388" s="1627"/>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22" t="s">
        <v>3187</v>
      </c>
      <c r="C442" s="1623"/>
      <c r="D442" s="5"/>
      <c r="E442" s="5"/>
      <c r="F442" s="5"/>
    </row>
    <row r="443" spans="1:6" ht="15.6" customHeight="1" x14ac:dyDescent="0.25">
      <c r="A443" s="5" t="s">
        <v>35</v>
      </c>
      <c r="B443" s="1624"/>
      <c r="C443" s="1625"/>
      <c r="D443" s="5"/>
      <c r="E443" s="5"/>
      <c r="F443" s="5"/>
    </row>
    <row r="444" spans="1:6" ht="15.6" customHeight="1" x14ac:dyDescent="0.25">
      <c r="A444" s="5" t="s">
        <v>36</v>
      </c>
      <c r="B444" s="1624"/>
      <c r="C444" s="1625"/>
      <c r="D444" s="5"/>
      <c r="E444" s="5"/>
      <c r="F444" s="5"/>
    </row>
    <row r="445" spans="1:6" ht="15.6" customHeight="1" x14ac:dyDescent="0.25">
      <c r="A445" s="5" t="s">
        <v>37</v>
      </c>
      <c r="B445" s="1624"/>
      <c r="C445" s="1625"/>
      <c r="D445" s="5"/>
      <c r="E445" s="5"/>
      <c r="F445" s="5"/>
    </row>
    <row r="446" spans="1:6" ht="15.6" customHeight="1" x14ac:dyDescent="0.25">
      <c r="A446" s="435" t="s">
        <v>57</v>
      </c>
      <c r="B446" s="1624"/>
      <c r="C446" s="1625"/>
      <c r="D446" s="435"/>
      <c r="E446" s="435"/>
      <c r="F446" s="435"/>
    </row>
    <row r="447" spans="1:6" ht="15.6" customHeight="1" x14ac:dyDescent="0.25">
      <c r="A447" s="18" t="s">
        <v>39</v>
      </c>
      <c r="B447" s="1624"/>
      <c r="C447" s="1625"/>
      <c r="D447" s="5"/>
      <c r="E447" s="5"/>
      <c r="F447" s="5"/>
    </row>
    <row r="448" spans="1:6" ht="15.6" customHeight="1" x14ac:dyDescent="0.25">
      <c r="A448" s="18" t="s">
        <v>38</v>
      </c>
      <c r="B448" s="1624"/>
      <c r="C448" s="1625"/>
      <c r="D448" s="5"/>
      <c r="E448" s="5"/>
      <c r="F448" s="5"/>
    </row>
    <row r="449" spans="1:6" ht="15.6" customHeight="1" x14ac:dyDescent="0.25">
      <c r="A449" s="72" t="s">
        <v>40</v>
      </c>
      <c r="B449" s="1624"/>
      <c r="C449" s="1625"/>
      <c r="D449" s="72"/>
      <c r="E449" s="72"/>
      <c r="F449" s="72"/>
    </row>
    <row r="450" spans="1:6" ht="15.6" customHeight="1" x14ac:dyDescent="0.25">
      <c r="A450" s="72" t="s">
        <v>41</v>
      </c>
      <c r="B450" s="1626"/>
      <c r="C450" s="1627"/>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22" t="s">
        <v>3188</v>
      </c>
      <c r="C568" s="1623"/>
      <c r="D568" s="5"/>
      <c r="E568" s="5"/>
      <c r="F568" s="5"/>
    </row>
    <row r="569" spans="1:6" ht="15.6" customHeight="1" x14ac:dyDescent="0.25">
      <c r="A569" s="5" t="s">
        <v>35</v>
      </c>
      <c r="B569" s="1624"/>
      <c r="C569" s="1625"/>
      <c r="D569" s="5"/>
      <c r="E569" s="5"/>
      <c r="F569" s="5"/>
    </row>
    <row r="570" spans="1:6" ht="15.6" customHeight="1" x14ac:dyDescent="0.25">
      <c r="A570" s="18" t="s">
        <v>36</v>
      </c>
      <c r="B570" s="1624"/>
      <c r="C570" s="1625"/>
      <c r="D570" s="72"/>
      <c r="E570" s="72"/>
      <c r="F570" s="72"/>
    </row>
    <row r="571" spans="1:6" ht="15.6" customHeight="1" x14ac:dyDescent="0.25">
      <c r="A571" s="18" t="s">
        <v>37</v>
      </c>
      <c r="B571" s="1624"/>
      <c r="C571" s="1625"/>
      <c r="D571" s="72"/>
      <c r="E571" s="72"/>
      <c r="F571" s="72"/>
    </row>
    <row r="572" spans="1:6" ht="15.6" customHeight="1" x14ac:dyDescent="0.25">
      <c r="A572" s="435" t="s">
        <v>57</v>
      </c>
      <c r="B572" s="1624"/>
      <c r="C572" s="1625"/>
      <c r="D572" s="551"/>
      <c r="E572" s="552"/>
      <c r="F572" s="436"/>
    </row>
    <row r="573" spans="1:6" ht="15.6" customHeight="1" x14ac:dyDescent="0.25">
      <c r="A573" s="5" t="s">
        <v>39</v>
      </c>
      <c r="B573" s="1624"/>
      <c r="C573" s="1625"/>
      <c r="D573" s="5"/>
      <c r="E573" s="5"/>
      <c r="F573" s="5"/>
    </row>
    <row r="574" spans="1:6" ht="15.6" customHeight="1" x14ac:dyDescent="0.25">
      <c r="A574" s="5" t="s">
        <v>38</v>
      </c>
      <c r="B574" s="1624"/>
      <c r="C574" s="1625"/>
      <c r="D574" s="5"/>
      <c r="E574" s="5"/>
      <c r="F574" s="5"/>
    </row>
    <row r="575" spans="1:6" ht="15.6" customHeight="1" x14ac:dyDescent="0.25">
      <c r="A575" s="72" t="s">
        <v>40</v>
      </c>
      <c r="B575" s="1624"/>
      <c r="C575" s="1625"/>
      <c r="D575" s="72"/>
      <c r="E575" s="72"/>
      <c r="F575" s="72"/>
    </row>
    <row r="576" spans="1:6" ht="15.6" customHeight="1" x14ac:dyDescent="0.25">
      <c r="A576" s="72" t="s">
        <v>41</v>
      </c>
      <c r="B576" s="1626"/>
      <c r="C576" s="1627"/>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26" t="s">
        <v>3189</v>
      </c>
      <c r="C625" s="1727"/>
      <c r="D625" s="72"/>
      <c r="E625" s="72"/>
      <c r="F625" s="72"/>
    </row>
    <row r="626" spans="1:6" ht="15.6" customHeight="1" x14ac:dyDescent="0.25">
      <c r="A626" s="5" t="s">
        <v>38</v>
      </c>
      <c r="B626" s="1728"/>
      <c r="C626" s="1729"/>
      <c r="D626" s="72"/>
      <c r="E626" s="72"/>
      <c r="F626" s="72"/>
    </row>
    <row r="627" spans="1:6" ht="15.6" customHeight="1" x14ac:dyDescent="0.25">
      <c r="A627" s="72" t="s">
        <v>40</v>
      </c>
      <c r="B627" s="1728"/>
      <c r="C627" s="1729"/>
      <c r="D627" s="61"/>
      <c r="E627" s="61"/>
      <c r="F627" s="61"/>
    </row>
    <row r="628" spans="1:6" ht="15.6" customHeight="1" x14ac:dyDescent="0.25">
      <c r="A628" s="72" t="s">
        <v>41</v>
      </c>
      <c r="B628" s="1730"/>
      <c r="C628" s="1731"/>
      <c r="D628" s="61"/>
      <c r="E628" s="61"/>
      <c r="F628" s="61"/>
    </row>
    <row r="629" spans="1:6" ht="15.6" customHeight="1" x14ac:dyDescent="0.25">
      <c r="A629" s="645" t="s">
        <v>2674</v>
      </c>
      <c r="B629" s="572"/>
      <c r="C629" s="14"/>
      <c r="D629" s="14"/>
      <c r="E629" s="14"/>
      <c r="F629" s="14"/>
    </row>
    <row r="630" spans="1:6" ht="15.6" customHeight="1" x14ac:dyDescent="0.25">
      <c r="A630" s="5" t="s">
        <v>34</v>
      </c>
      <c r="B630" s="1726" t="s">
        <v>3190</v>
      </c>
      <c r="C630" s="1727"/>
      <c r="D630" s="100"/>
      <c r="E630" s="100"/>
      <c r="F630" s="100"/>
    </row>
    <row r="631" spans="1:6" ht="15.6" customHeight="1" x14ac:dyDescent="0.25">
      <c r="A631" s="5" t="s">
        <v>35</v>
      </c>
      <c r="B631" s="1728"/>
      <c r="C631" s="1729"/>
      <c r="D631" s="100"/>
      <c r="E631" s="100"/>
      <c r="F631" s="100"/>
    </row>
    <row r="632" spans="1:6" ht="15.6" customHeight="1" x14ac:dyDescent="0.25">
      <c r="A632" s="5" t="s">
        <v>36</v>
      </c>
      <c r="B632" s="1728"/>
      <c r="C632" s="1729"/>
      <c r="D632" s="100"/>
      <c r="E632" s="100"/>
      <c r="F632" s="100"/>
    </row>
    <row r="633" spans="1:6" ht="15.6" customHeight="1" x14ac:dyDescent="0.25">
      <c r="A633" s="5" t="s">
        <v>37</v>
      </c>
      <c r="B633" s="1728"/>
      <c r="C633" s="1729"/>
      <c r="D633" s="100"/>
      <c r="E633" s="100"/>
      <c r="F633" s="100"/>
    </row>
    <row r="634" spans="1:6" ht="15.6" customHeight="1" x14ac:dyDescent="0.25">
      <c r="A634" s="435" t="s">
        <v>57</v>
      </c>
      <c r="B634" s="1728"/>
      <c r="C634" s="1729"/>
      <c r="D634" s="551"/>
      <c r="E634" s="551"/>
      <c r="F634" s="551"/>
    </row>
    <row r="635" spans="1:6" ht="15.6" customHeight="1" x14ac:dyDescent="0.25">
      <c r="A635" s="5" t="s">
        <v>39</v>
      </c>
      <c r="B635" s="1728"/>
      <c r="C635" s="1729"/>
      <c r="D635" s="72"/>
      <c r="E635" s="72"/>
      <c r="F635" s="72"/>
    </row>
    <row r="636" spans="1:6" ht="15.6" customHeight="1" x14ac:dyDescent="0.25">
      <c r="A636" s="5" t="s">
        <v>38</v>
      </c>
      <c r="B636" s="1728"/>
      <c r="C636" s="1729"/>
      <c r="D636" s="72"/>
      <c r="E636" s="72"/>
      <c r="F636" s="72"/>
    </row>
    <row r="637" spans="1:6" ht="15.6" customHeight="1" x14ac:dyDescent="0.25">
      <c r="A637" s="72" t="s">
        <v>40</v>
      </c>
      <c r="B637" s="1728"/>
      <c r="C637" s="1729"/>
      <c r="D637" s="61"/>
      <c r="E637" s="61"/>
      <c r="F637" s="61"/>
    </row>
    <row r="638" spans="1:6" ht="15.6" customHeight="1" x14ac:dyDescent="0.25">
      <c r="A638" s="72" t="s">
        <v>41</v>
      </c>
      <c r="B638" s="1730"/>
      <c r="C638" s="1731"/>
      <c r="D638" s="61"/>
      <c r="E638" s="61"/>
      <c r="F638" s="61"/>
    </row>
    <row r="639" spans="1:6" ht="15.6" customHeight="1" x14ac:dyDescent="0.25">
      <c r="A639" s="645" t="s">
        <v>2675</v>
      </c>
      <c r="B639" s="572"/>
      <c r="C639" s="14"/>
      <c r="D639" s="14"/>
      <c r="E639" s="14"/>
      <c r="F639" s="14"/>
    </row>
    <row r="640" spans="1:6" x14ac:dyDescent="0.25">
      <c r="A640" s="70" t="s">
        <v>34</v>
      </c>
      <c r="B640" s="1726" t="s">
        <v>3191</v>
      </c>
      <c r="C640" s="1727"/>
      <c r="D640" s="100"/>
      <c r="E640" s="100"/>
      <c r="F640" s="100"/>
    </row>
    <row r="641" spans="1:6" x14ac:dyDescent="0.25">
      <c r="A641" s="70" t="s">
        <v>35</v>
      </c>
      <c r="B641" s="1728"/>
      <c r="C641" s="1729"/>
      <c r="D641" s="100"/>
      <c r="E641" s="100"/>
      <c r="F641" s="100"/>
    </row>
    <row r="642" spans="1:6" x14ac:dyDescent="0.25">
      <c r="A642" s="70" t="s">
        <v>36</v>
      </c>
      <c r="B642" s="1728"/>
      <c r="C642" s="1729"/>
      <c r="D642" s="100"/>
      <c r="E642" s="100"/>
      <c r="F642" s="100"/>
    </row>
    <row r="643" spans="1:6" x14ac:dyDescent="0.25">
      <c r="A643" s="70" t="s">
        <v>37</v>
      </c>
      <c r="B643" s="1728"/>
      <c r="C643" s="1729"/>
      <c r="D643" s="100"/>
      <c r="E643" s="100"/>
      <c r="F643" s="100"/>
    </row>
    <row r="644" spans="1:6" ht="15.6" customHeight="1" x14ac:dyDescent="0.25">
      <c r="A644" s="435" t="s">
        <v>57</v>
      </c>
      <c r="B644" s="1728"/>
      <c r="C644" s="1729"/>
      <c r="D644" s="551"/>
      <c r="E644" s="551"/>
      <c r="F644" s="551"/>
    </row>
    <row r="645" spans="1:6" ht="15.6" customHeight="1" x14ac:dyDescent="0.25">
      <c r="A645" s="5" t="s">
        <v>39</v>
      </c>
      <c r="B645" s="1728"/>
      <c r="C645" s="1729"/>
      <c r="D645" s="72"/>
      <c r="E645" s="72"/>
      <c r="F645" s="72"/>
    </row>
    <row r="646" spans="1:6" ht="15.6" customHeight="1" x14ac:dyDescent="0.25">
      <c r="A646" s="5" t="s">
        <v>38</v>
      </c>
      <c r="B646" s="1728"/>
      <c r="C646" s="1729"/>
      <c r="D646" s="72"/>
      <c r="E646" s="72"/>
      <c r="F646" s="72"/>
    </row>
    <row r="647" spans="1:6" ht="15.6" customHeight="1" x14ac:dyDescent="0.25">
      <c r="A647" s="72" t="s">
        <v>40</v>
      </c>
      <c r="B647" s="1728"/>
      <c r="C647" s="1729"/>
      <c r="D647" s="61"/>
      <c r="E647" s="61"/>
      <c r="F647" s="61"/>
    </row>
    <row r="648" spans="1:6" ht="15.6" customHeight="1" x14ac:dyDescent="0.25">
      <c r="A648" s="72" t="s">
        <v>41</v>
      </c>
      <c r="B648" s="1730"/>
      <c r="C648" s="1731"/>
      <c r="D648" s="61"/>
      <c r="E648" s="61"/>
      <c r="F648" s="61"/>
    </row>
    <row r="649" spans="1:6" ht="15.6" customHeight="1" x14ac:dyDescent="0.25">
      <c r="A649" s="645" t="s">
        <v>2676</v>
      </c>
      <c r="B649" s="572"/>
      <c r="C649" s="14"/>
      <c r="D649" s="14"/>
      <c r="E649" s="14"/>
      <c r="F649" s="14"/>
    </row>
    <row r="650" spans="1:6" ht="15.6" customHeight="1" x14ac:dyDescent="0.25">
      <c r="A650" s="5" t="s">
        <v>34</v>
      </c>
      <c r="B650" s="1726" t="s">
        <v>3192</v>
      </c>
      <c r="C650" s="1727"/>
      <c r="D650" s="100"/>
      <c r="E650" s="100"/>
      <c r="F650" s="100"/>
    </row>
    <row r="651" spans="1:6" ht="23.45" customHeight="1" x14ac:dyDescent="0.25">
      <c r="A651" s="5" t="s">
        <v>35</v>
      </c>
      <c r="B651" s="1728"/>
      <c r="C651" s="1729"/>
      <c r="D651" s="100"/>
      <c r="E651" s="100"/>
      <c r="F651" s="100"/>
    </row>
    <row r="652" spans="1:6" ht="15.6" customHeight="1" x14ac:dyDescent="0.25">
      <c r="A652" s="5" t="s">
        <v>36</v>
      </c>
      <c r="B652" s="1728"/>
      <c r="C652" s="1729"/>
      <c r="D652" s="100"/>
      <c r="E652" s="100"/>
      <c r="F652" s="100"/>
    </row>
    <row r="653" spans="1:6" ht="15.6" customHeight="1" x14ac:dyDescent="0.25">
      <c r="A653" s="5" t="s">
        <v>37</v>
      </c>
      <c r="B653" s="1728"/>
      <c r="C653" s="1729"/>
      <c r="D653" s="100"/>
      <c r="E653" s="100"/>
      <c r="F653" s="100"/>
    </row>
    <row r="654" spans="1:6" ht="15.6" customHeight="1" x14ac:dyDescent="0.25">
      <c r="A654" s="435" t="s">
        <v>57</v>
      </c>
      <c r="B654" s="1728"/>
      <c r="C654" s="1729"/>
      <c r="D654" s="551"/>
      <c r="E654" s="551"/>
      <c r="F654" s="551"/>
    </row>
    <row r="655" spans="1:6" ht="15.6" customHeight="1" x14ac:dyDescent="0.25">
      <c r="A655" s="18" t="s">
        <v>39</v>
      </c>
      <c r="B655" s="1728"/>
      <c r="C655" s="1729"/>
      <c r="D655" s="72"/>
      <c r="E655" s="72"/>
      <c r="F655" s="72"/>
    </row>
    <row r="656" spans="1:6" ht="15.6" customHeight="1" x14ac:dyDescent="0.25">
      <c r="A656" s="18" t="s">
        <v>38</v>
      </c>
      <c r="B656" s="1728"/>
      <c r="C656" s="1729"/>
      <c r="D656" s="72"/>
      <c r="E656" s="72"/>
      <c r="F656" s="72"/>
    </row>
    <row r="657" spans="1:6" ht="15.6" customHeight="1" x14ac:dyDescent="0.25">
      <c r="A657" s="72" t="s">
        <v>40</v>
      </c>
      <c r="B657" s="1728"/>
      <c r="C657" s="1729"/>
      <c r="D657" s="61"/>
      <c r="E657" s="61"/>
      <c r="F657" s="61"/>
    </row>
    <row r="658" spans="1:6" ht="15.6" customHeight="1" x14ac:dyDescent="0.25">
      <c r="A658" s="72" t="s">
        <v>41</v>
      </c>
      <c r="B658" s="1730"/>
      <c r="C658" s="1731"/>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62" t="s">
        <v>3252</v>
      </c>
      <c r="C724" s="1663"/>
      <c r="D724" s="1664"/>
      <c r="E724" s="38"/>
      <c r="F724" s="38"/>
    </row>
    <row r="725" spans="1:6" x14ac:dyDescent="0.25">
      <c r="A725" s="5" t="s">
        <v>35</v>
      </c>
      <c r="B725" s="1665"/>
      <c r="C725" s="1666"/>
      <c r="D725" s="1667"/>
      <c r="E725" s="38"/>
      <c r="F725" s="38"/>
    </row>
    <row r="726" spans="1:6" x14ac:dyDescent="0.25">
      <c r="A726" s="18" t="s">
        <v>36</v>
      </c>
      <c r="B726" s="1665"/>
      <c r="C726" s="1666"/>
      <c r="D726" s="1667"/>
      <c r="E726" s="38"/>
      <c r="F726" s="38"/>
    </row>
    <row r="727" spans="1:6" x14ac:dyDescent="0.25">
      <c r="A727" s="18" t="s">
        <v>37</v>
      </c>
      <c r="B727" s="1668"/>
      <c r="C727" s="1669"/>
      <c r="D727" s="1670"/>
      <c r="E727" s="38"/>
      <c r="F727" s="32"/>
    </row>
    <row r="728" spans="1:6" x14ac:dyDescent="0.25">
      <c r="A728" s="435" t="s">
        <v>57</v>
      </c>
      <c r="B728" s="436"/>
      <c r="C728" s="436"/>
      <c r="D728" s="551"/>
      <c r="E728" s="552"/>
      <c r="F728" s="436"/>
    </row>
    <row r="729" spans="1:6" x14ac:dyDescent="0.25">
      <c r="A729" s="5" t="s">
        <v>39</v>
      </c>
      <c r="B729" s="1732" t="s">
        <v>3250</v>
      </c>
      <c r="C729" s="1733"/>
      <c r="D729" s="1734"/>
      <c r="E729" s="682"/>
      <c r="F729" s="681"/>
    </row>
    <row r="730" spans="1:6" x14ac:dyDescent="0.25">
      <c r="A730" s="5" t="s">
        <v>38</v>
      </c>
      <c r="B730" s="1735"/>
      <c r="C730" s="1736"/>
      <c r="D730" s="1737"/>
      <c r="E730" s="682"/>
      <c r="F730" s="681"/>
    </row>
    <row r="731" spans="1:6" x14ac:dyDescent="0.25">
      <c r="A731" s="72" t="s">
        <v>40</v>
      </c>
      <c r="B731" s="1735"/>
      <c r="C731" s="1736"/>
      <c r="D731" s="1737"/>
      <c r="E731" s="682"/>
      <c r="F731" s="681"/>
    </row>
    <row r="732" spans="1:6" x14ac:dyDescent="0.25">
      <c r="A732" s="72" t="s">
        <v>41</v>
      </c>
      <c r="B732" s="1738"/>
      <c r="C732" s="1739"/>
      <c r="D732" s="1740"/>
      <c r="E732" s="682"/>
      <c r="F732" s="681"/>
    </row>
    <row r="733" spans="1:6" x14ac:dyDescent="0.25">
      <c r="A733" s="645" t="s">
        <v>63</v>
      </c>
      <c r="B733" s="572"/>
      <c r="C733" s="14"/>
      <c r="D733" s="14"/>
      <c r="E733" s="14"/>
      <c r="F733" s="14"/>
    </row>
    <row r="734" spans="1:6" x14ac:dyDescent="0.25">
      <c r="A734" s="5" t="s">
        <v>34</v>
      </c>
      <c r="B734" s="1662" t="s">
        <v>3247</v>
      </c>
      <c r="C734" s="1663"/>
      <c r="D734" s="1664"/>
      <c r="E734" s="32"/>
      <c r="F734" s="32"/>
    </row>
    <row r="735" spans="1:6" x14ac:dyDescent="0.25">
      <c r="A735" s="5" t="s">
        <v>35</v>
      </c>
      <c r="B735" s="1665"/>
      <c r="C735" s="1666"/>
      <c r="D735" s="1667"/>
      <c r="E735" s="32"/>
      <c r="F735" s="32"/>
    </row>
    <row r="736" spans="1:6" x14ac:dyDescent="0.25">
      <c r="A736" s="5" t="s">
        <v>36</v>
      </c>
      <c r="B736" s="1665"/>
      <c r="C736" s="1666"/>
      <c r="D736" s="1667"/>
      <c r="E736" s="32"/>
      <c r="F736" s="32"/>
    </row>
    <row r="737" spans="1:6" x14ac:dyDescent="0.25">
      <c r="A737" s="5" t="s">
        <v>37</v>
      </c>
      <c r="B737" s="1668"/>
      <c r="C737" s="1669"/>
      <c r="D737" s="1670"/>
      <c r="E737" s="32"/>
      <c r="F737" s="32"/>
    </row>
    <row r="738" spans="1:6" x14ac:dyDescent="0.25">
      <c r="A738" s="435" t="s">
        <v>57</v>
      </c>
      <c r="B738" s="436"/>
      <c r="C738" s="436"/>
      <c r="D738" s="551"/>
      <c r="E738" s="552"/>
      <c r="F738" s="436"/>
    </row>
    <row r="739" spans="1:6" x14ac:dyDescent="0.25">
      <c r="A739" s="5" t="s">
        <v>39</v>
      </c>
      <c r="B739" s="1662" t="s">
        <v>3248</v>
      </c>
      <c r="C739" s="1663"/>
      <c r="D739" s="1664"/>
      <c r="E739" s="38"/>
      <c r="F739" s="5"/>
    </row>
    <row r="740" spans="1:6" x14ac:dyDescent="0.25">
      <c r="A740" s="5" t="s">
        <v>38</v>
      </c>
      <c r="B740" s="1665"/>
      <c r="C740" s="1666"/>
      <c r="D740" s="1667"/>
      <c r="E740" s="38"/>
      <c r="F740" s="5"/>
    </row>
    <row r="741" spans="1:6" x14ac:dyDescent="0.25">
      <c r="A741" s="72" t="s">
        <v>40</v>
      </c>
      <c r="B741" s="1665"/>
      <c r="C741" s="1666"/>
      <c r="D741" s="1667"/>
      <c r="E741" s="79"/>
      <c r="F741" s="79"/>
    </row>
    <row r="742" spans="1:6" x14ac:dyDescent="0.25">
      <c r="A742" s="72" t="s">
        <v>41</v>
      </c>
      <c r="B742" s="1668"/>
      <c r="C742" s="1669"/>
      <c r="D742" s="1670"/>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62" t="s">
        <v>3251</v>
      </c>
      <c r="C754" s="1664"/>
      <c r="D754" s="100"/>
      <c r="E754" s="99"/>
      <c r="F754" s="100"/>
    </row>
    <row r="755" spans="1:6" x14ac:dyDescent="0.25">
      <c r="A755" s="5" t="s">
        <v>35</v>
      </c>
      <c r="B755" s="1665"/>
      <c r="C755" s="1667"/>
      <c r="D755" s="100"/>
      <c r="E755" s="99"/>
      <c r="F755" s="100"/>
    </row>
    <row r="756" spans="1:6" x14ac:dyDescent="0.25">
      <c r="A756" s="5" t="s">
        <v>36</v>
      </c>
      <c r="B756" s="1665"/>
      <c r="C756" s="1667"/>
      <c r="D756" s="100"/>
      <c r="E756" s="99"/>
      <c r="F756" s="100"/>
    </row>
    <row r="757" spans="1:6" x14ac:dyDescent="0.25">
      <c r="A757" s="5" t="s">
        <v>37</v>
      </c>
      <c r="B757" s="1668"/>
      <c r="C757" s="1670"/>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41" t="s">
        <v>1105</v>
      </c>
      <c r="B1" s="1741"/>
      <c r="C1" s="1741"/>
      <c r="D1" s="1741"/>
      <c r="E1" s="1742"/>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39" activeCellId="2" sqref="A37:F37 A38:F38 A39:F39"/>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63" t="s">
        <v>3205</v>
      </c>
      <c r="B1" s="1563"/>
      <c r="C1" s="1563"/>
      <c r="D1" s="1563"/>
      <c r="E1" s="1563"/>
      <c r="F1" s="1563"/>
    </row>
    <row r="2" spans="1:16" ht="15.75" customHeight="1" x14ac:dyDescent="0.25">
      <c r="A2" s="1563"/>
      <c r="B2" s="1563"/>
      <c r="C2" s="1563"/>
      <c r="D2" s="1563"/>
      <c r="E2" s="1563"/>
      <c r="F2" s="1563"/>
      <c r="H2" s="41"/>
      <c r="I2" s="41"/>
      <c r="J2" s="40"/>
      <c r="K2" s="40"/>
      <c r="L2" s="40"/>
      <c r="M2" s="40"/>
      <c r="N2" s="40"/>
      <c r="O2" s="40"/>
    </row>
    <row r="3" spans="1:16" ht="68.099999999999994" customHeight="1" x14ac:dyDescent="0.25">
      <c r="A3" s="1564"/>
      <c r="B3" s="1564"/>
      <c r="C3" s="1564"/>
      <c r="D3" s="1564"/>
      <c r="E3" s="1564"/>
      <c r="F3" s="1564"/>
      <c r="J3" s="40"/>
      <c r="K3" s="40"/>
      <c r="L3" s="40"/>
      <c r="M3" s="40"/>
      <c r="N3" s="40"/>
      <c r="O3" s="40"/>
    </row>
    <row r="4" spans="1:16" ht="60.75" x14ac:dyDescent="0.3">
      <c r="A4" s="532" t="s">
        <v>2173</v>
      </c>
      <c r="B4" s="1501" t="s">
        <v>3313</v>
      </c>
      <c r="C4" s="1501" t="s">
        <v>3310</v>
      </c>
      <c r="D4" s="1501" t="s">
        <v>3311</v>
      </c>
      <c r="E4" s="1501" t="s">
        <v>3312</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3305</v>
      </c>
      <c r="C6" s="535" t="s">
        <v>3306</v>
      </c>
      <c r="D6" s="1498" t="s">
        <v>3307</v>
      </c>
      <c r="E6" s="1498" t="s">
        <v>3308</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22</v>
      </c>
      <c r="F8" s="1499">
        <f t="shared" ref="F8:F31" si="0">IFERROR(SUM(B8:E8),"")</f>
        <v>40</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9</v>
      </c>
      <c r="F20" s="1499">
        <f t="shared" si="0"/>
        <v>26</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2</v>
      </c>
      <c r="F22" s="1499">
        <f t="shared" si="0"/>
        <v>14</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19</v>
      </c>
      <c r="F23" s="1499">
        <f t="shared" si="0"/>
        <v>91</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3309</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147</v>
      </c>
      <c r="F33" s="524">
        <f>SUM(B33:E33)</f>
        <v>571</v>
      </c>
      <c r="G33" s="1407"/>
    </row>
    <row r="34" spans="1:7" ht="20.25" x14ac:dyDescent="0.3">
      <c r="A34" s="530" t="s">
        <v>31</v>
      </c>
      <c r="B34" s="1523">
        <f>SUM(B20,B24,B26,)</f>
        <v>22</v>
      </c>
      <c r="C34" s="80">
        <f>SUM(C10,C15,C24,C26,C20,C22)</f>
        <v>31</v>
      </c>
      <c r="D34" s="80">
        <f>SUM(D8,D10,D15,D18,D20,D22)</f>
        <v>65</v>
      </c>
      <c r="E34" s="80">
        <f>SUM(E8,E15,E18,E20,E22,E10)</f>
        <v>49</v>
      </c>
      <c r="F34" s="80">
        <f>SUM(B34:E34)</f>
        <v>167</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62" t="s">
        <v>3204</v>
      </c>
      <c r="B37" s="1562"/>
      <c r="C37" s="1562"/>
      <c r="D37" s="1562"/>
      <c r="E37" s="1562"/>
      <c r="F37" s="1562"/>
    </row>
    <row r="38" spans="1:7" ht="51" customHeight="1" x14ac:dyDescent="0.25">
      <c r="A38" s="1562" t="s">
        <v>2494</v>
      </c>
      <c r="B38" s="1562"/>
      <c r="C38" s="1562"/>
      <c r="D38" s="1562"/>
      <c r="E38" s="1562"/>
      <c r="F38" s="1562"/>
    </row>
    <row r="39" spans="1:7" ht="54.95" customHeight="1" x14ac:dyDescent="0.25">
      <c r="A39" s="1562" t="s">
        <v>2493</v>
      </c>
      <c r="B39" s="1562"/>
      <c r="C39" s="1562"/>
      <c r="D39" s="1562"/>
      <c r="E39" s="1562"/>
      <c r="F39" s="1562"/>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43" t="s">
        <v>1166</v>
      </c>
      <c r="B1" s="1743"/>
      <c r="C1" s="1743"/>
      <c r="D1" s="1743"/>
      <c r="E1" s="1743"/>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41" t="s">
        <v>426</v>
      </c>
      <c r="B1" s="1741"/>
      <c r="C1" s="1741"/>
      <c r="D1" s="1741"/>
      <c r="E1" s="1742"/>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44" t="s">
        <v>1951</v>
      </c>
      <c r="B1" s="1744"/>
      <c r="C1" s="1744"/>
      <c r="D1" s="1744"/>
      <c r="E1" s="1745"/>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44" t="s">
        <v>1060</v>
      </c>
      <c r="B1" s="1744"/>
      <c r="C1" s="1744"/>
      <c r="D1" s="1744"/>
      <c r="E1" s="1745"/>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46" t="s">
        <v>895</v>
      </c>
      <c r="C1" s="1746"/>
      <c r="D1" s="1746"/>
      <c r="E1" s="1746"/>
      <c r="F1" s="1746"/>
      <c r="G1" s="1746"/>
      <c r="H1" s="1746"/>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7">
        <f>SUM(B19,B21,B23,B25:B30)</f>
        <v>156</v>
      </c>
      <c r="C32" s="1399" t="s">
        <v>3168</v>
      </c>
      <c r="D32" s="570"/>
      <c r="E32" s="26"/>
      <c r="F32" s="3"/>
    </row>
    <row r="33" spans="1:6" ht="18.75" x14ac:dyDescent="0.25">
      <c r="A33" s="1401" t="s">
        <v>3284</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67" t="s">
        <v>2536</v>
      </c>
      <c r="B36" s="1567"/>
      <c r="C36" s="1567"/>
      <c r="D36" s="1567"/>
      <c r="E36" s="571"/>
      <c r="F36" s="35"/>
    </row>
    <row r="37" spans="1:6" ht="115.5" customHeight="1" x14ac:dyDescent="0.25">
      <c r="A37" s="1568" t="s">
        <v>51</v>
      </c>
      <c r="B37" s="1568"/>
      <c r="C37" s="1568"/>
      <c r="D37" s="1568"/>
      <c r="E37" s="1568"/>
      <c r="F37" s="1568"/>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69" t="s">
        <v>1935</v>
      </c>
      <c r="C41" s="1570"/>
      <c r="D41" s="32"/>
      <c r="E41" s="562"/>
      <c r="F41" s="16"/>
    </row>
    <row r="42" spans="1:6" x14ac:dyDescent="0.25">
      <c r="A42" s="5" t="s">
        <v>35</v>
      </c>
      <c r="B42" s="1571"/>
      <c r="C42" s="1572"/>
      <c r="D42" s="32"/>
      <c r="E42" s="562"/>
      <c r="F42" s="16"/>
    </row>
    <row r="43" spans="1:6" x14ac:dyDescent="0.25">
      <c r="A43" s="5" t="s">
        <v>36</v>
      </c>
      <c r="B43" s="1571"/>
      <c r="C43" s="1572"/>
      <c r="D43" s="32"/>
      <c r="E43" s="32"/>
      <c r="F43" s="32"/>
    </row>
    <row r="44" spans="1:6" x14ac:dyDescent="0.25">
      <c r="A44" s="5" t="s">
        <v>37</v>
      </c>
      <c r="B44" s="1573"/>
      <c r="C44" s="1574"/>
      <c r="D44" s="32"/>
      <c r="E44" s="32"/>
      <c r="F44" s="32"/>
    </row>
    <row r="45" spans="1:6" x14ac:dyDescent="0.25">
      <c r="A45" s="435" t="s">
        <v>57</v>
      </c>
      <c r="B45" s="436"/>
      <c r="C45" s="436"/>
      <c r="D45" s="436"/>
      <c r="E45" s="437"/>
      <c r="F45" s="436"/>
    </row>
    <row r="46" spans="1:6" s="613" customFormat="1" x14ac:dyDescent="0.25">
      <c r="A46" s="16" t="s">
        <v>39</v>
      </c>
      <c r="B46" s="1575" t="s">
        <v>1936</v>
      </c>
      <c r="C46" s="1576"/>
      <c r="D46" s="574"/>
      <c r="E46" s="574"/>
      <c r="F46" s="574"/>
    </row>
    <row r="47" spans="1:6" s="613" customFormat="1" x14ac:dyDescent="0.25">
      <c r="A47" s="16" t="s">
        <v>38</v>
      </c>
      <c r="B47" s="1577"/>
      <c r="C47" s="1578"/>
      <c r="D47" s="574"/>
      <c r="E47" s="574"/>
      <c r="F47" s="574"/>
    </row>
    <row r="48" spans="1:6" x14ac:dyDescent="0.25">
      <c r="A48" s="25" t="s">
        <v>40</v>
      </c>
      <c r="B48" s="1577"/>
      <c r="C48" s="1578"/>
      <c r="D48" s="32"/>
      <c r="E48" s="32"/>
      <c r="F48" s="32"/>
    </row>
    <row r="49" spans="1:7" x14ac:dyDescent="0.25">
      <c r="A49" s="25" t="s">
        <v>41</v>
      </c>
      <c r="B49" s="1579"/>
      <c r="C49" s="1580"/>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81" t="s">
        <v>2477</v>
      </c>
      <c r="C86" s="1582"/>
      <c r="D86" s="596"/>
      <c r="E86" s="18"/>
      <c r="F86" s="18"/>
    </row>
    <row r="87" spans="1:6" x14ac:dyDescent="0.25">
      <c r="A87" s="16" t="s">
        <v>38</v>
      </c>
      <c r="B87" s="1583"/>
      <c r="C87" s="1584"/>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65" t="s">
        <v>3161</v>
      </c>
      <c r="C446" s="1566"/>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47" t="s">
        <v>1768</v>
      </c>
      <c r="B1" s="1748"/>
      <c r="C1" s="1748"/>
      <c r="D1" s="1748"/>
      <c r="E1" s="1748"/>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8">
        <v>1.33</v>
      </c>
      <c r="D4" s="1538"/>
      <c r="E4" t="s">
        <v>0</v>
      </c>
      <c r="F4">
        <v>8</v>
      </c>
    </row>
    <row r="5" spans="1:6" x14ac:dyDescent="0.25">
      <c r="A5" t="s">
        <v>3315</v>
      </c>
      <c r="B5">
        <v>4</v>
      </c>
      <c r="C5" s="1538">
        <v>2.67</v>
      </c>
      <c r="D5" s="1538"/>
      <c r="E5" t="s">
        <v>1932</v>
      </c>
      <c r="F5">
        <v>2</v>
      </c>
    </row>
    <row r="6" spans="1:6" x14ac:dyDescent="0.25">
      <c r="A6" t="s">
        <v>3417</v>
      </c>
      <c r="B6">
        <v>2</v>
      </c>
      <c r="C6" s="1538">
        <v>1.33</v>
      </c>
      <c r="D6" s="1538"/>
      <c r="E6" t="s">
        <v>1770</v>
      </c>
      <c r="F6">
        <v>8</v>
      </c>
    </row>
    <row r="7" spans="1:6" x14ac:dyDescent="0.25">
      <c r="A7" t="s">
        <v>3157</v>
      </c>
      <c r="B7">
        <v>2</v>
      </c>
      <c r="C7" s="1538">
        <v>1.33</v>
      </c>
      <c r="D7" s="1538"/>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211" zoomScaleNormal="100" workbookViewId="0">
      <selection activeCell="B49" sqref="B49:C52"/>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67" t="s">
        <v>2536</v>
      </c>
      <c r="B34" s="1567"/>
      <c r="C34" s="1567"/>
      <c r="D34" s="1567"/>
      <c r="E34" s="571"/>
      <c r="F34" s="35"/>
    </row>
    <row r="35" spans="1:6" ht="115.5" customHeight="1" x14ac:dyDescent="0.25">
      <c r="A35" s="1568" t="s">
        <v>51</v>
      </c>
      <c r="B35" s="1568"/>
      <c r="C35" s="1568"/>
      <c r="D35" s="1568"/>
      <c r="E35" s="1568"/>
      <c r="F35" s="1568"/>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89" t="s">
        <v>1935</v>
      </c>
      <c r="C39" s="1590"/>
      <c r="D39" s="32"/>
      <c r="E39" s="562"/>
      <c r="F39" s="16"/>
    </row>
    <row r="40" spans="1:6" x14ac:dyDescent="0.25">
      <c r="A40" s="5" t="s">
        <v>35</v>
      </c>
      <c r="B40" s="1591"/>
      <c r="C40" s="1592"/>
      <c r="D40" s="32"/>
      <c r="E40" s="562"/>
      <c r="F40" s="16"/>
    </row>
    <row r="41" spans="1:6" x14ac:dyDescent="0.25">
      <c r="A41" s="72" t="s">
        <v>36</v>
      </c>
      <c r="B41" s="1591"/>
      <c r="C41" s="1592"/>
      <c r="D41" s="32"/>
      <c r="E41" s="32"/>
      <c r="F41" s="32"/>
    </row>
    <row r="42" spans="1:6" x14ac:dyDescent="0.25">
      <c r="A42" s="72" t="s">
        <v>37</v>
      </c>
      <c r="B42" s="1565"/>
      <c r="C42" s="1566"/>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615" t="s">
        <v>3254</v>
      </c>
      <c r="C49" s="1616"/>
      <c r="D49" s="32"/>
      <c r="E49" s="32"/>
      <c r="F49" s="32"/>
    </row>
    <row r="50" spans="1:6" x14ac:dyDescent="0.25">
      <c r="A50" s="5" t="s">
        <v>35</v>
      </c>
      <c r="B50" s="1577"/>
      <c r="C50" s="1617"/>
      <c r="D50" s="32"/>
      <c r="E50" s="32"/>
      <c r="F50" s="32"/>
    </row>
    <row r="51" spans="1:6" x14ac:dyDescent="0.25">
      <c r="A51" s="5" t="s">
        <v>36</v>
      </c>
      <c r="B51" s="1577"/>
      <c r="C51" s="1617"/>
      <c r="D51" s="32"/>
      <c r="E51" s="32"/>
      <c r="F51" s="32"/>
    </row>
    <row r="52" spans="1:6" x14ac:dyDescent="0.25">
      <c r="A52" s="5" t="s">
        <v>37</v>
      </c>
      <c r="B52" s="1579"/>
      <c r="C52" s="1618"/>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81" t="s">
        <v>2477</v>
      </c>
      <c r="C74" s="1582"/>
      <c r="D74" s="32"/>
      <c r="E74" s="32"/>
      <c r="F74" s="32"/>
    </row>
    <row r="75" spans="1:6" x14ac:dyDescent="0.25">
      <c r="A75" s="27" t="s">
        <v>38</v>
      </c>
      <c r="B75" s="1583"/>
      <c r="C75" s="1584"/>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93" t="s">
        <v>3183</v>
      </c>
      <c r="C314" s="1594"/>
      <c r="D314" s="5"/>
      <c r="E314" s="5"/>
      <c r="F314" s="1253"/>
    </row>
    <row r="315" spans="1:6" x14ac:dyDescent="0.25">
      <c r="A315" s="27" t="s">
        <v>38</v>
      </c>
      <c r="B315" s="1595"/>
      <c r="C315" s="1596"/>
      <c r="D315" s="5"/>
      <c r="E315" s="5"/>
      <c r="F315" s="1256"/>
    </row>
    <row r="316" spans="1:6" x14ac:dyDescent="0.25">
      <c r="A316" s="25" t="s">
        <v>40</v>
      </c>
      <c r="B316" s="1595"/>
      <c r="C316" s="1596"/>
      <c r="D316" s="5"/>
      <c r="E316" s="5"/>
      <c r="F316" s="1253"/>
    </row>
    <row r="317" spans="1:6" x14ac:dyDescent="0.25">
      <c r="A317" s="25" t="s">
        <v>41</v>
      </c>
      <c r="B317" s="1597"/>
      <c r="C317" s="1598"/>
      <c r="D317" s="5"/>
      <c r="E317" s="5"/>
      <c r="F317" s="1256"/>
    </row>
    <row r="318" spans="1:6" x14ac:dyDescent="0.25">
      <c r="A318" s="611" t="s">
        <v>2528</v>
      </c>
      <c r="B318" s="435"/>
      <c r="C318" s="435"/>
      <c r="D318" s="435"/>
      <c r="E318" s="435"/>
      <c r="F318" s="1253"/>
    </row>
    <row r="319" spans="1:6" x14ac:dyDescent="0.25">
      <c r="A319" s="5" t="s">
        <v>34</v>
      </c>
      <c r="B319" s="1599" t="s">
        <v>3184</v>
      </c>
      <c r="C319" s="1600"/>
      <c r="D319" s="514"/>
      <c r="E319" s="515"/>
      <c r="F319" s="1256"/>
    </row>
    <row r="320" spans="1:6" x14ac:dyDescent="0.25">
      <c r="A320" s="5" t="s">
        <v>35</v>
      </c>
      <c r="B320" s="1601"/>
      <c r="C320" s="1602"/>
      <c r="D320" s="598"/>
      <c r="E320" s="515"/>
      <c r="F320" s="1253"/>
    </row>
    <row r="321" spans="1:6" x14ac:dyDescent="0.25">
      <c r="A321" s="5" t="s">
        <v>36</v>
      </c>
      <c r="B321" s="1601"/>
      <c r="C321" s="1602"/>
      <c r="D321" s="515"/>
      <c r="E321" s="515"/>
      <c r="F321" s="1256"/>
    </row>
    <row r="322" spans="1:6" x14ac:dyDescent="0.25">
      <c r="A322" s="5" t="s">
        <v>37</v>
      </c>
      <c r="B322" s="1601"/>
      <c r="C322" s="1602"/>
      <c r="D322" s="25"/>
      <c r="E322" s="25"/>
      <c r="F322" s="1253"/>
    </row>
    <row r="323" spans="1:6" x14ac:dyDescent="0.25">
      <c r="A323" s="435" t="s">
        <v>57</v>
      </c>
      <c r="B323" s="1601"/>
      <c r="C323" s="1602"/>
      <c r="D323" s="5"/>
      <c r="E323" s="5"/>
      <c r="F323" s="1256"/>
    </row>
    <row r="324" spans="1:6" x14ac:dyDescent="0.25">
      <c r="A324" s="27" t="s">
        <v>39</v>
      </c>
      <c r="B324" s="1601"/>
      <c r="C324" s="1602"/>
      <c r="D324" s="5"/>
      <c r="E324" s="5"/>
      <c r="F324" s="1253"/>
    </row>
    <row r="325" spans="1:6" x14ac:dyDescent="0.25">
      <c r="A325" s="27" t="s">
        <v>38</v>
      </c>
      <c r="B325" s="1601"/>
      <c r="C325" s="1602"/>
      <c r="D325" s="5"/>
      <c r="E325" s="5"/>
      <c r="F325" s="1256"/>
    </row>
    <row r="326" spans="1:6" x14ac:dyDescent="0.25">
      <c r="A326" s="25" t="s">
        <v>40</v>
      </c>
      <c r="B326" s="1601"/>
      <c r="C326" s="1602"/>
      <c r="D326" s="5"/>
      <c r="E326" s="5"/>
      <c r="F326" s="1253"/>
    </row>
    <row r="327" spans="1:6" x14ac:dyDescent="0.25">
      <c r="A327" s="25" t="s">
        <v>41</v>
      </c>
      <c r="B327" s="1603"/>
      <c r="C327" s="1604"/>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605" t="s">
        <v>3436</v>
      </c>
      <c r="C433" s="1606"/>
      <c r="D433" s="70"/>
      <c r="E433" s="70"/>
      <c r="F433" s="32"/>
    </row>
    <row r="434" spans="1:6" x14ac:dyDescent="0.25">
      <c r="A434" s="5" t="s">
        <v>35</v>
      </c>
      <c r="B434" s="1607"/>
      <c r="C434" s="1608"/>
      <c r="D434" s="1411"/>
      <c r="E434" s="1411"/>
      <c r="F434" s="32"/>
    </row>
    <row r="435" spans="1:6" x14ac:dyDescent="0.25">
      <c r="A435" s="5" t="s">
        <v>36</v>
      </c>
      <c r="B435" s="1609" t="s">
        <v>3434</v>
      </c>
      <c r="C435" s="1610"/>
      <c r="D435" s="70"/>
      <c r="E435" s="70"/>
      <c r="F435" s="32"/>
    </row>
    <row r="436" spans="1:6" x14ac:dyDescent="0.25">
      <c r="A436" s="5" t="s">
        <v>37</v>
      </c>
      <c r="B436" s="1611"/>
      <c r="C436" s="1612"/>
      <c r="D436" s="70"/>
      <c r="E436" s="70"/>
      <c r="F436" s="32"/>
    </row>
    <row r="437" spans="1:6" x14ac:dyDescent="0.25">
      <c r="A437" s="435" t="s">
        <v>57</v>
      </c>
      <c r="B437" s="551"/>
      <c r="C437" s="551"/>
      <c r="D437" s="551"/>
      <c r="E437" s="551"/>
      <c r="F437" s="551"/>
    </row>
    <row r="438" spans="1:6" x14ac:dyDescent="0.25">
      <c r="A438" s="598" t="s">
        <v>39</v>
      </c>
      <c r="B438" s="1613" t="s">
        <v>3435</v>
      </c>
      <c r="C438" s="1614"/>
      <c r="D438" s="32"/>
      <c r="E438" s="32"/>
      <c r="F438" s="609"/>
    </row>
    <row r="439" spans="1:6" x14ac:dyDescent="0.25">
      <c r="A439" s="598" t="s">
        <v>38</v>
      </c>
      <c r="B439" s="1611"/>
      <c r="C439" s="1612"/>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85" t="s">
        <v>3413</v>
      </c>
      <c r="C448" s="1586"/>
      <c r="D448" s="47"/>
      <c r="E448" s="25"/>
      <c r="F448" s="73"/>
    </row>
    <row r="449" spans="1:6" x14ac:dyDescent="0.25">
      <c r="A449" s="598" t="s">
        <v>38</v>
      </c>
      <c r="B449" s="1585"/>
      <c r="C449" s="1586"/>
      <c r="D449" s="32"/>
      <c r="E449" s="32"/>
      <c r="F449" s="32"/>
    </row>
    <row r="450" spans="1:6" x14ac:dyDescent="0.25">
      <c r="A450" s="599" t="s">
        <v>40</v>
      </c>
      <c r="B450" s="1585"/>
      <c r="C450" s="1586"/>
      <c r="D450" s="32"/>
      <c r="E450" s="32"/>
      <c r="F450" s="609"/>
    </row>
    <row r="451" spans="1:6" x14ac:dyDescent="0.25">
      <c r="A451" s="599" t="s">
        <v>41</v>
      </c>
      <c r="B451" s="1587"/>
      <c r="C451" s="1588"/>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619" t="s">
        <v>60</v>
      </c>
      <c r="B31" s="1619"/>
      <c r="C31" s="1619"/>
      <c r="D31" s="1619"/>
      <c r="E31" s="1619"/>
      <c r="F31" s="1619"/>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620" t="s">
        <v>3160</v>
      </c>
      <c r="C388" s="1621"/>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A7" zoomScale="80" zoomScaleNormal="80" workbookViewId="0">
      <selection activeCell="A14" sqref="A14:F33"/>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3283</v>
      </c>
      <c r="B30" s="1454">
        <f>SUM(B15,B17,B19,B21,B23,B25,B26,B27)</f>
        <v>125</v>
      </c>
      <c r="C30" s="1454">
        <f>ROUND(B30/B29*100,0)</f>
        <v>80</v>
      </c>
      <c r="D30" s="1454"/>
      <c r="E30" s="26"/>
      <c r="F30" s="3"/>
    </row>
    <row r="31" spans="1:6" x14ac:dyDescent="0.25">
      <c r="A31" s="1454" t="s">
        <v>3284</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619" t="s">
        <v>60</v>
      </c>
      <c r="B33" s="1619"/>
      <c r="C33" s="1619"/>
      <c r="D33" s="1619"/>
      <c r="E33" s="1619"/>
      <c r="F33" s="1619"/>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3446</v>
      </c>
      <c r="C77" s="889" t="s">
        <v>49</v>
      </c>
      <c r="D77" s="890" t="s">
        <v>1012</v>
      </c>
      <c r="E77" s="891" t="s">
        <v>1980</v>
      </c>
      <c r="F77" s="888" t="s">
        <v>2879</v>
      </c>
    </row>
    <row r="78" spans="1:6" x14ac:dyDescent="0.25">
      <c r="A78" s="70" t="s">
        <v>35</v>
      </c>
      <c r="B78" s="888" t="s">
        <v>3447</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28" t="s">
        <v>3444</v>
      </c>
      <c r="C356" s="1629"/>
      <c r="D356" s="662"/>
      <c r="E356" s="665"/>
      <c r="F356" s="666"/>
    </row>
    <row r="357" spans="1:6" x14ac:dyDescent="0.25">
      <c r="A357" s="602" t="s">
        <v>41</v>
      </c>
      <c r="B357" s="1632"/>
      <c r="C357" s="1633"/>
      <c r="D357" s="662"/>
      <c r="E357" s="665"/>
      <c r="F357" s="666"/>
    </row>
    <row r="358" spans="1:6" x14ac:dyDescent="0.25">
      <c r="A358" s="603" t="s">
        <v>2575</v>
      </c>
      <c r="B358" s="572"/>
      <c r="C358" s="56"/>
      <c r="D358" s="14"/>
      <c r="E358" s="14"/>
      <c r="F358" s="14"/>
    </row>
    <row r="359" spans="1:6" x14ac:dyDescent="0.25">
      <c r="A359" s="70" t="s">
        <v>34</v>
      </c>
      <c r="B359" s="1634" t="s">
        <v>3436</v>
      </c>
      <c r="C359" s="1635"/>
      <c r="D359" s="70"/>
      <c r="E359" s="70"/>
      <c r="F359" s="70"/>
    </row>
    <row r="360" spans="1:6" x14ac:dyDescent="0.25">
      <c r="A360" s="70" t="s">
        <v>35</v>
      </c>
      <c r="B360" s="1636"/>
      <c r="C360" s="1637"/>
      <c r="D360" s="70"/>
      <c r="E360" s="70"/>
      <c r="F360" s="70"/>
    </row>
    <row r="361" spans="1:6" x14ac:dyDescent="0.25">
      <c r="A361" s="70" t="s">
        <v>36</v>
      </c>
      <c r="B361" s="1628" t="s">
        <v>3434</v>
      </c>
      <c r="C361" s="1629"/>
      <c r="D361" s="70"/>
      <c r="E361" s="70"/>
      <c r="F361" s="70"/>
    </row>
    <row r="362" spans="1:6" x14ac:dyDescent="0.25">
      <c r="A362" s="70" t="s">
        <v>37</v>
      </c>
      <c r="B362" s="1632"/>
      <c r="C362" s="1633"/>
      <c r="D362" s="70"/>
      <c r="E362" s="70"/>
      <c r="F362" s="70"/>
    </row>
    <row r="363" spans="1:6" x14ac:dyDescent="0.25">
      <c r="A363" s="441" t="s">
        <v>57</v>
      </c>
      <c r="B363" s="441"/>
      <c r="C363" s="441"/>
      <c r="D363" s="441"/>
      <c r="E363" s="441"/>
      <c r="F363" s="441"/>
    </row>
    <row r="364" spans="1:6" x14ac:dyDescent="0.25">
      <c r="A364" s="651" t="s">
        <v>39</v>
      </c>
      <c r="B364" s="1628" t="s">
        <v>3435</v>
      </c>
      <c r="C364" s="1629"/>
      <c r="D364" s="70"/>
      <c r="E364" s="70"/>
      <c r="F364" s="70"/>
    </row>
    <row r="365" spans="1:6" x14ac:dyDescent="0.25">
      <c r="A365" s="70" t="s">
        <v>38</v>
      </c>
      <c r="B365" s="1632"/>
      <c r="C365" s="1633"/>
      <c r="D365" s="70"/>
      <c r="E365" s="70"/>
      <c r="F365" s="70"/>
    </row>
    <row r="366" spans="1:6" x14ac:dyDescent="0.25">
      <c r="A366" s="602" t="s">
        <v>40</v>
      </c>
      <c r="B366" s="1628" t="s">
        <v>3445</v>
      </c>
      <c r="C366" s="1629"/>
      <c r="D366" s="602"/>
      <c r="E366" s="602"/>
      <c r="F366" s="602"/>
    </row>
    <row r="367" spans="1:6" x14ac:dyDescent="0.25">
      <c r="A367" s="602" t="s">
        <v>41</v>
      </c>
      <c r="B367" s="1632"/>
      <c r="C367" s="1633"/>
      <c r="D367" s="602"/>
      <c r="E367" s="602"/>
      <c r="F367" s="602"/>
    </row>
    <row r="368" spans="1:6" x14ac:dyDescent="0.25">
      <c r="A368" s="603" t="s">
        <v>2576</v>
      </c>
      <c r="B368" s="572"/>
      <c r="C368" s="57"/>
      <c r="D368" s="14"/>
      <c r="E368" s="14"/>
      <c r="F368" s="14"/>
    </row>
    <row r="369" spans="1:6" ht="15.75" customHeight="1" x14ac:dyDescent="0.25">
      <c r="A369" s="70" t="s">
        <v>34</v>
      </c>
      <c r="B369" s="1628" t="s">
        <v>3160</v>
      </c>
      <c r="C369" s="1629"/>
      <c r="D369" s="21"/>
      <c r="E369" s="562"/>
      <c r="F369" s="25"/>
    </row>
    <row r="370" spans="1:6" ht="15.75" customHeight="1" x14ac:dyDescent="0.25">
      <c r="A370" s="70" t="s">
        <v>35</v>
      </c>
      <c r="B370" s="1630"/>
      <c r="C370" s="1631"/>
      <c r="D370" s="21"/>
      <c r="E370" s="562"/>
      <c r="F370" s="25"/>
    </row>
    <row r="371" spans="1:6" ht="15.75" customHeight="1" x14ac:dyDescent="0.25">
      <c r="A371" s="70" t="s">
        <v>36</v>
      </c>
      <c r="B371" s="1630"/>
      <c r="C371" s="1631"/>
      <c r="D371" s="70"/>
      <c r="E371" s="70"/>
      <c r="F371" s="25"/>
    </row>
    <row r="372" spans="1:6" ht="15.75" customHeight="1" x14ac:dyDescent="0.25">
      <c r="A372" s="70" t="s">
        <v>37</v>
      </c>
      <c r="B372" s="1632"/>
      <c r="C372" s="1633"/>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22" t="s">
        <v>3185</v>
      </c>
      <c r="C379" s="1623"/>
      <c r="D379" s="70"/>
      <c r="E379" s="70"/>
      <c r="F379" s="70"/>
    </row>
    <row r="380" spans="1:6" x14ac:dyDescent="0.25">
      <c r="A380" s="70" t="s">
        <v>35</v>
      </c>
      <c r="B380" s="1624"/>
      <c r="C380" s="1625"/>
      <c r="D380" s="70"/>
      <c r="E380" s="70"/>
      <c r="F380" s="70"/>
    </row>
    <row r="381" spans="1:6" x14ac:dyDescent="0.25">
      <c r="A381" s="70" t="s">
        <v>36</v>
      </c>
      <c r="B381" s="1624"/>
      <c r="C381" s="1625"/>
      <c r="D381" s="70"/>
      <c r="E381" s="70"/>
      <c r="F381" s="70"/>
    </row>
    <row r="382" spans="1:6" x14ac:dyDescent="0.25">
      <c r="A382" s="70" t="s">
        <v>37</v>
      </c>
      <c r="B382" s="1624"/>
      <c r="C382" s="1625"/>
      <c r="D382" s="70"/>
      <c r="E382" s="70"/>
      <c r="F382" s="70"/>
    </row>
    <row r="383" spans="1:6" x14ac:dyDescent="0.25">
      <c r="A383" s="441" t="s">
        <v>57</v>
      </c>
      <c r="B383" s="1624"/>
      <c r="C383" s="1625"/>
      <c r="D383" s="441"/>
      <c r="E383" s="441"/>
      <c r="F383" s="441"/>
    </row>
    <row r="384" spans="1:6" x14ac:dyDescent="0.25">
      <c r="A384" s="70" t="s">
        <v>39</v>
      </c>
      <c r="B384" s="1624"/>
      <c r="C384" s="1625"/>
      <c r="D384" s="70"/>
      <c r="E384" s="70"/>
      <c r="F384" s="70"/>
    </row>
    <row r="385" spans="1:6" x14ac:dyDescent="0.25">
      <c r="A385" s="70" t="s">
        <v>38</v>
      </c>
      <c r="B385" s="1624"/>
      <c r="C385" s="1625"/>
      <c r="D385" s="70"/>
      <c r="E385" s="70"/>
      <c r="F385" s="70"/>
    </row>
    <row r="386" spans="1:6" x14ac:dyDescent="0.25">
      <c r="A386" s="602" t="s">
        <v>40</v>
      </c>
      <c r="B386" s="1624"/>
      <c r="C386" s="1625"/>
      <c r="D386" s="602"/>
      <c r="E386" s="602"/>
      <c r="F386" s="602"/>
    </row>
    <row r="387" spans="1:6" x14ac:dyDescent="0.25">
      <c r="A387" s="602" t="s">
        <v>41</v>
      </c>
      <c r="B387" s="1626"/>
      <c r="C387" s="1627"/>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40" t="s">
        <v>2573</v>
      </c>
      <c r="B31" s="1640"/>
      <c r="C31" s="1640"/>
      <c r="D31" s="1640"/>
      <c r="E31" s="677"/>
      <c r="F31" s="518"/>
    </row>
    <row r="32" spans="1:6" ht="65.25" customHeight="1" x14ac:dyDescent="0.25">
      <c r="A32" s="1641" t="s">
        <v>2274</v>
      </c>
      <c r="B32" s="1641"/>
      <c r="C32" s="1641"/>
      <c r="D32" s="1641"/>
      <c r="E32" s="1641"/>
      <c r="F32" s="1641"/>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42" t="s">
        <v>3158</v>
      </c>
      <c r="C493" s="1643"/>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38"/>
      <c r="C496" s="1639"/>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2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3287</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3283</v>
      </c>
      <c r="B32" s="675">
        <f>SUM(B15,B17,B19,B21,B22,B24,B26,B27,B28,B29)</f>
        <v>154</v>
      </c>
      <c r="C32" s="676">
        <f>ROUND(B32/B31*100,0)</f>
        <v>69</v>
      </c>
      <c r="D32" s="1462"/>
      <c r="E32" s="26"/>
      <c r="F32" s="3"/>
    </row>
    <row r="33" spans="1:6" x14ac:dyDescent="0.25">
      <c r="A33" s="1451" t="s">
        <v>3284</v>
      </c>
      <c r="B33" s="1458">
        <f>SUM(B16,B18,B20,B23,B25,B30)</f>
        <v>68</v>
      </c>
      <c r="C33" s="1460">
        <f>ROUND(B33/B31*100,0)</f>
        <v>31</v>
      </c>
      <c r="D33" s="1461">
        <f>SUM(D15:D30)</f>
        <v>31</v>
      </c>
      <c r="E33" s="26"/>
      <c r="F33" s="3"/>
    </row>
    <row r="34" spans="1:6" ht="15.6" customHeight="1" x14ac:dyDescent="0.25">
      <c r="A34" s="1640" t="s">
        <v>2573</v>
      </c>
      <c r="B34" s="1640"/>
      <c r="C34" s="1640"/>
      <c r="D34" s="1640"/>
      <c r="E34" s="677"/>
      <c r="F34" s="518"/>
    </row>
    <row r="35" spans="1:6" ht="65.25" customHeight="1" x14ac:dyDescent="0.25">
      <c r="A35" s="1641" t="s">
        <v>2274</v>
      </c>
      <c r="B35" s="1641"/>
      <c r="C35" s="1641"/>
      <c r="D35" s="1641"/>
      <c r="E35" s="1641"/>
      <c r="F35" s="164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3288</v>
      </c>
      <c r="C84" s="1439" t="s">
        <v>3287</v>
      </c>
      <c r="D84" s="1440"/>
      <c r="E84" s="1441"/>
      <c r="F84" s="1440"/>
    </row>
    <row r="85" spans="1:6" x14ac:dyDescent="0.25">
      <c r="A85" s="5" t="s">
        <v>38</v>
      </c>
      <c r="B85" s="1439" t="s">
        <v>3289</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3290</v>
      </c>
      <c r="C121" s="1439" t="s">
        <v>3287</v>
      </c>
      <c r="D121" s="1442"/>
      <c r="E121" s="1443"/>
      <c r="F121" s="1444"/>
    </row>
    <row r="122" spans="1:6" x14ac:dyDescent="0.25">
      <c r="A122" s="70" t="s">
        <v>35</v>
      </c>
      <c r="B122" s="1439" t="s">
        <v>3291</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9" t="s">
        <v>3292</v>
      </c>
      <c r="C183" s="1439" t="s">
        <v>3287</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3293</v>
      </c>
      <c r="C203" s="1439" t="s">
        <v>3287</v>
      </c>
      <c r="D203" s="1445"/>
      <c r="E203" s="1445"/>
      <c r="F203" s="1443"/>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3294</v>
      </c>
      <c r="C223" s="1439" t="s">
        <v>3287</v>
      </c>
      <c r="D223" s="1445"/>
      <c r="E223" s="1445"/>
      <c r="F223" s="1445"/>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3295</v>
      </c>
      <c r="C287" s="1439" t="s">
        <v>3287</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3296</v>
      </c>
      <c r="C316" s="1439" t="s">
        <v>3287</v>
      </c>
      <c r="D316" s="1442"/>
      <c r="E316" s="1442"/>
      <c r="F316" s="1442"/>
    </row>
    <row r="317" spans="1:6" x14ac:dyDescent="0.25">
      <c r="A317" s="72" t="s">
        <v>41</v>
      </c>
      <c r="B317" s="1439" t="s">
        <v>3297</v>
      </c>
      <c r="C317" s="1439" t="s">
        <v>3287</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3298</v>
      </c>
      <c r="C368" s="1439" t="s">
        <v>3287</v>
      </c>
      <c r="D368" s="1445"/>
      <c r="E368" s="1446"/>
      <c r="F368" s="1445"/>
    </row>
    <row r="369" spans="1:6" x14ac:dyDescent="0.25">
      <c r="A369" s="74" t="s">
        <v>41</v>
      </c>
      <c r="B369" s="1439" t="s">
        <v>3299</v>
      </c>
      <c r="C369" s="1439" t="s">
        <v>3287</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3300</v>
      </c>
      <c r="C408" s="1439" t="s">
        <v>3287</v>
      </c>
      <c r="D408" s="1447"/>
      <c r="E408" s="1448"/>
      <c r="F408" s="1447"/>
    </row>
    <row r="409" spans="1:6" x14ac:dyDescent="0.25">
      <c r="A409" s="5" t="s">
        <v>38</v>
      </c>
      <c r="B409" s="1439" t="s">
        <v>3301</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3302</v>
      </c>
      <c r="C423" s="1439" t="s">
        <v>3287</v>
      </c>
      <c r="D423" s="1443"/>
      <c r="E423" s="1443"/>
      <c r="F423" s="1443"/>
    </row>
    <row r="424" spans="1:6" x14ac:dyDescent="0.25">
      <c r="A424" s="18" t="s">
        <v>35</v>
      </c>
      <c r="B424" s="1439" t="s">
        <v>3303</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1" t="s">
        <v>3249</v>
      </c>
      <c r="C470" s="1672"/>
      <c r="D470" s="1672"/>
      <c r="E470" s="1672"/>
      <c r="F470" s="1673"/>
    </row>
    <row r="471" spans="1:6" x14ac:dyDescent="0.25">
      <c r="A471" s="18" t="s">
        <v>38</v>
      </c>
      <c r="B471" s="1674"/>
      <c r="C471" s="1675"/>
      <c r="D471" s="1675"/>
      <c r="E471" s="1675"/>
      <c r="F471" s="1676"/>
    </row>
    <row r="472" spans="1:6" x14ac:dyDescent="0.25">
      <c r="A472" s="74" t="s">
        <v>40</v>
      </c>
      <c r="B472" s="1674"/>
      <c r="C472" s="1675"/>
      <c r="D472" s="1675"/>
      <c r="E472" s="1675"/>
      <c r="F472" s="1676"/>
    </row>
    <row r="473" spans="1:6" x14ac:dyDescent="0.25">
      <c r="A473" s="74" t="s">
        <v>41</v>
      </c>
      <c r="B473" s="1677"/>
      <c r="C473" s="1678"/>
      <c r="D473" s="1678"/>
      <c r="E473" s="1678"/>
      <c r="F473" s="1679"/>
    </row>
    <row r="474" spans="1:6" x14ac:dyDescent="0.25">
      <c r="A474" s="645" t="s">
        <v>2611</v>
      </c>
      <c r="B474" s="572"/>
      <c r="C474" s="14"/>
      <c r="D474" s="14"/>
      <c r="E474" s="14"/>
      <c r="F474" s="14"/>
    </row>
    <row r="475" spans="1:6" x14ac:dyDescent="0.25">
      <c r="A475" s="18" t="s">
        <v>34</v>
      </c>
      <c r="B475" s="1662" t="s">
        <v>3247</v>
      </c>
      <c r="C475" s="1663"/>
      <c r="D475" s="1664"/>
      <c r="E475" s="38"/>
      <c r="F475" s="5"/>
    </row>
    <row r="476" spans="1:6" x14ac:dyDescent="0.25">
      <c r="A476" s="18" t="s">
        <v>35</v>
      </c>
      <c r="B476" s="1665"/>
      <c r="C476" s="1666"/>
      <c r="D476" s="1667"/>
      <c r="E476" s="38"/>
      <c r="F476" s="5"/>
    </row>
    <row r="477" spans="1:6" x14ac:dyDescent="0.25">
      <c r="A477" s="18" t="s">
        <v>36</v>
      </c>
      <c r="B477" s="1665"/>
      <c r="C477" s="1666"/>
      <c r="D477" s="1667"/>
      <c r="E477" s="185"/>
      <c r="F477" s="117"/>
    </row>
    <row r="478" spans="1:6" x14ac:dyDescent="0.25">
      <c r="A478" s="18" t="s">
        <v>37</v>
      </c>
      <c r="B478" s="1668"/>
      <c r="C478" s="1669"/>
      <c r="D478" s="1670"/>
      <c r="E478" s="185"/>
      <c r="F478" s="117"/>
    </row>
    <row r="479" spans="1:6" x14ac:dyDescent="0.25">
      <c r="A479" s="470" t="s">
        <v>3253</v>
      </c>
      <c r="B479" s="436"/>
      <c r="C479" s="436"/>
      <c r="D479" s="436"/>
      <c r="E479" s="437"/>
      <c r="F479" s="436"/>
    </row>
    <row r="480" spans="1:6" x14ac:dyDescent="0.25">
      <c r="A480" s="18" t="s">
        <v>39</v>
      </c>
      <c r="B480" s="1662" t="s">
        <v>3248</v>
      </c>
      <c r="C480" s="1663"/>
      <c r="D480" s="1664"/>
      <c r="E480" s="5"/>
      <c r="F480" s="81"/>
    </row>
    <row r="481" spans="1:6" x14ac:dyDescent="0.25">
      <c r="A481" s="18" t="s">
        <v>38</v>
      </c>
      <c r="B481" s="1665"/>
      <c r="C481" s="1666"/>
      <c r="D481" s="1667"/>
      <c r="E481" s="5"/>
      <c r="F481" s="81"/>
    </row>
    <row r="482" spans="1:6" x14ac:dyDescent="0.25">
      <c r="A482" s="74" t="s">
        <v>40</v>
      </c>
      <c r="B482" s="1665"/>
      <c r="C482" s="1666"/>
      <c r="D482" s="1667"/>
      <c r="E482" s="5"/>
      <c r="F482" s="5"/>
    </row>
    <row r="483" spans="1:6" x14ac:dyDescent="0.25">
      <c r="A483" s="74" t="s">
        <v>41</v>
      </c>
      <c r="B483" s="1668"/>
      <c r="C483" s="1669"/>
      <c r="D483" s="167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4" t="s">
        <v>3250</v>
      </c>
      <c r="C490" s="1645"/>
      <c r="D490" s="1646"/>
      <c r="E490" s="38"/>
      <c r="F490" s="5"/>
    </row>
    <row r="491" spans="1:6" ht="15.6" customHeight="1" x14ac:dyDescent="0.25">
      <c r="A491" s="5" t="s">
        <v>38</v>
      </c>
      <c r="B491" s="1647"/>
      <c r="C491" s="1648"/>
      <c r="D491" s="1649"/>
      <c r="E491" s="38"/>
      <c r="F491" s="5"/>
    </row>
    <row r="492" spans="1:6" ht="15.6" customHeight="1" x14ac:dyDescent="0.25">
      <c r="A492" s="72" t="s">
        <v>40</v>
      </c>
      <c r="B492" s="1647"/>
      <c r="C492" s="1648"/>
      <c r="D492" s="1649"/>
      <c r="E492" s="38"/>
      <c r="F492" s="5"/>
    </row>
    <row r="493" spans="1:6" ht="15.6" customHeight="1" x14ac:dyDescent="0.25">
      <c r="A493" s="72" t="s">
        <v>41</v>
      </c>
      <c r="B493" s="1650"/>
      <c r="C493" s="1651"/>
      <c r="D493" s="1652"/>
      <c r="E493" s="38"/>
      <c r="F493" s="5"/>
    </row>
    <row r="494" spans="1:6" x14ac:dyDescent="0.25">
      <c r="A494" s="645" t="s">
        <v>3269</v>
      </c>
      <c r="B494" s="14"/>
      <c r="C494" s="14"/>
      <c r="D494" s="14"/>
      <c r="E494" s="14"/>
      <c r="F494" s="14"/>
    </row>
    <row r="495" spans="1:6" x14ac:dyDescent="0.25">
      <c r="A495" s="5" t="s">
        <v>34</v>
      </c>
      <c r="B495" s="1653" t="s">
        <v>3251</v>
      </c>
      <c r="C495" s="1654"/>
      <c r="D495" s="1655"/>
      <c r="E495" s="5"/>
      <c r="F495" s="5"/>
    </row>
    <row r="496" spans="1:6" ht="25.9" customHeight="1" x14ac:dyDescent="0.25">
      <c r="A496" s="5" t="s">
        <v>35</v>
      </c>
      <c r="B496" s="1656"/>
      <c r="C496" s="1657"/>
      <c r="D496" s="1658"/>
      <c r="E496" s="5"/>
      <c r="F496" s="5"/>
    </row>
    <row r="497" spans="1:6" x14ac:dyDescent="0.25">
      <c r="A497" s="5" t="s">
        <v>36</v>
      </c>
      <c r="B497" s="1656"/>
      <c r="C497" s="1657"/>
      <c r="D497" s="1658"/>
      <c r="E497" s="5"/>
      <c r="F497" s="5"/>
    </row>
    <row r="498" spans="1:6" x14ac:dyDescent="0.25">
      <c r="A498" s="5" t="s">
        <v>37</v>
      </c>
      <c r="B498" s="1659"/>
      <c r="C498" s="1660"/>
      <c r="D498" s="1661"/>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4</vt:i4>
      </vt:variant>
    </vt:vector>
  </HeadingPairs>
  <TitlesOfParts>
    <vt:vector size="34" baseType="lpstr">
      <vt:lpstr>Toplam Ders saatleri_Osman</vt:lpstr>
      <vt:lpstr>Toplam Ders saatleri_SKT</vt:lpstr>
      <vt:lpstr>1.Kurul</vt:lpstr>
      <vt:lpstr>Sayfa1</vt:lpstr>
      <vt:lpstr>1.Kurul_SKT</vt:lpstr>
      <vt:lpstr>2.Kurul</vt:lpstr>
      <vt:lpstr>2.Kurul_SKT</vt:lpstr>
      <vt:lpstr>3. Kurul</vt:lpstr>
      <vt:lpstr>3. Kurul_SKT(1)</vt:lpstr>
      <vt:lpstr>4. Kurul</vt:lpstr>
      <vt:lpstr>3. Kurul_SKT</vt:lpstr>
      <vt:lpstr>3. Kurul_SKT_221025</vt:lpstr>
      <vt:lpstr>Ders saatleri_SKT</vt:lpstr>
      <vt:lpstr>3. Kurul Soru Dağılımı</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2026-04-22T11:26:01Z</dcterms:modified>
</cp:coreProperties>
</file>